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activeTab="0"/>
  </bookViews>
  <sheets>
    <sheet name="Start" sheetId="1" r:id="rId1"/>
    <sheet name="Wybierz" sheetId="2" state="hidden" r:id="rId2"/>
    <sheet name="Podsumowanie" sheetId="3" state="hidden" r:id="rId3"/>
    <sheet name="sum_formulas" sheetId="4" state="hidden" r:id="rId4"/>
    <sheet name="mapowanie" sheetId="5" state="hidden" r:id="rId5"/>
    <sheet name="wsparcia_null" sheetId="6" state="hidden" r:id="rId6"/>
    <sheet name="dane_null" sheetId="7" state="hidden" r:id="rId7"/>
    <sheet name="sum_unikal" sheetId="8" state="hidden" r:id="rId8"/>
    <sheet name="dane" sheetId="9" state="hidden" r:id="rId9"/>
    <sheet name="instytucje" sheetId="10" state="hidden" r:id="rId10"/>
    <sheet name="wsparcia" sheetId="11" state="hidden" r:id="rId11"/>
    <sheet name="wsparcia_inst" sheetId="12" state="hidden" r:id="rId12"/>
  </sheets>
  <definedNames>
    <definedName name="_xlnm._FilterDatabase" localSheetId="3" hidden="1">'sum_formulas'!$A$1:$W$49</definedName>
    <definedName name="Formularz" localSheetId="8">'dane'!$A$1:$BW$1146</definedName>
    <definedName name="Formularz_1" localSheetId="8">'dane'!$A$1:$BW$1123</definedName>
    <definedName name="Formularz_10" localSheetId="8">'dane'!$A$1:$BW$1123</definedName>
    <definedName name="Formularz_11" localSheetId="8">'dane'!$A$1:$BW$1123</definedName>
    <definedName name="Formularz_12" localSheetId="8">'dane'!$A$1:$BW$1123</definedName>
    <definedName name="Formularz_13" localSheetId="8">'dane'!$A$1:$BW$1146</definedName>
    <definedName name="Formularz_2" localSheetId="8">'dane'!$A$1:$BW$1123</definedName>
    <definedName name="Formularz_3" localSheetId="8">'dane'!$A$1:$BW$1123</definedName>
    <definedName name="Formularz_4" localSheetId="8">'dane'!$A$1:$BW$1123</definedName>
    <definedName name="Formularz_5" localSheetId="8">'dane'!$A$1:$BW$1123</definedName>
    <definedName name="Formularz_6" localSheetId="8">'dane'!$A$1:$BW$1123</definedName>
    <definedName name="Formularz_7" localSheetId="8">'dane'!$A$1:$BW$1123</definedName>
    <definedName name="Formularz_8" localSheetId="8">'dane'!$A$1:$BW$1123</definedName>
    <definedName name="Formularz_9" localSheetId="8">'dane'!$A$1:$BW$1123</definedName>
  </definedNames>
  <calcPr fullCalcOnLoad="1"/>
</workbook>
</file>

<file path=xl/sharedStrings.xml><?xml version="1.0" encoding="utf-8"?>
<sst xmlns="http://schemas.openxmlformats.org/spreadsheetml/2006/main" count="2113" uniqueCount="503">
  <si>
    <t>Liczba osób, które uzyskały kwalifikacje lub nabyły kompetencje po opuszczeniu programu</t>
  </si>
  <si>
    <t>Wartość bieżąca
(K)</t>
  </si>
  <si>
    <t>Wartość narastająco
(K)</t>
  </si>
  <si>
    <t>Wartość narastająco
(M)</t>
  </si>
  <si>
    <t>Wartość narastająco
(O)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</si>
  <si>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 xml:space="preserve">Status osoby na rynku pracy w chwili przystąpienia do projektu </t>
    </r>
    <r>
      <rPr>
        <sz val="10"/>
        <rFont val="Arial CE"/>
        <family val="0"/>
      </rPr>
      <t>("osoba bierna zawodowo")</t>
    </r>
  </si>
  <si>
    <r>
      <rPr>
        <sz val="11"/>
        <color indexed="10"/>
        <rFont val="Calibri"/>
        <family val="2"/>
      </rPr>
      <t xml:space="preserve">
- kobieta
- mężczyzna</t>
    </r>
    <r>
      <rPr>
        <sz val="11"/>
        <rFont val="Calibri"/>
        <family val="2"/>
      </rPr>
      <t xml:space="preserve">
- osoba bierna zawodowo</t>
    </r>
  </si>
  <si>
    <r>
      <t xml:space="preserve">Dane uczestników projektów otrzymujących wsparcie - indywidualni i pracownicy instytucji
</t>
    </r>
    <r>
      <rPr>
        <u val="single"/>
        <sz val="11"/>
        <color indexed="8"/>
        <rFont val="Calibri"/>
        <family val="2"/>
      </rPr>
      <t xml:space="preserve">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 xml:space="preserve">Status osoby na rynku pracy w chwili przystąpienia do projektu </t>
    </r>
    <r>
      <rPr>
        <sz val="10"/>
        <rFont val="Arial CE"/>
        <family val="0"/>
      </rPr>
      <t>("osoba bierna zawodowo")</t>
    </r>
  </si>
  <si>
    <r>
      <rPr>
        <sz val="11"/>
        <color indexed="10"/>
        <rFont val="Calibri"/>
        <family val="2"/>
      </rPr>
      <t xml:space="preserve">
- mężczyzna</t>
    </r>
    <r>
      <rPr>
        <sz val="11"/>
        <rFont val="Calibri"/>
        <family val="2"/>
      </rPr>
      <t xml:space="preserve">
- osoba bierna zawodowo</t>
    </r>
  </si>
  <si>
    <t>WLWK-019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</si>
  <si>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bezrobotna zarejestrowana w ewidencji urzędów pracy" lub "osoba bezrobotna niezarejestrowana w ewidencji urzędów pracy" lub "osoba bierna zawodowo")
- </t>
    </r>
    <r>
      <rPr>
        <i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podjęła pracę/ rozpoczęła prowadzenie działalności na własny rachunek</t>
    </r>
    <r>
      <rPr>
        <sz val="11"/>
        <rFont val="Calibri"/>
        <family val="2"/>
      </rPr>
      <t xml:space="preserve">") </t>
    </r>
    <r>
      <rPr>
        <sz val="11"/>
        <rFont val="Calibri"/>
        <family val="2"/>
      </rPr>
      <t xml:space="preserve">lub "osoba pracująca/ prowadząca działalność na własny rachunek po przerwie związanej z urodzeniem/ wychowaniem dziecka" </t>
    </r>
    <r>
      <rPr>
        <sz val="11"/>
        <rFont val="Calibri"/>
        <family val="2"/>
      </rPr>
      <t xml:space="preserve">lub
- </t>
    </r>
    <r>
      <rPr>
        <i/>
        <sz val="11"/>
        <rFont val="Calibri"/>
        <family val="2"/>
      </rPr>
      <t>Sytuacja (2) osoby w momencie zakończenia udziału w projekcie</t>
    </r>
    <r>
      <rPr>
        <sz val="11"/>
        <rFont val="Calibri"/>
        <family val="2"/>
      </rPr>
      <t xml:space="preserve"> ("osoba podjęła pracę/ rozpoczęła prowadzenie działalności na własny rachunek")</t>
    </r>
    <r>
      <rPr>
        <sz val="11"/>
        <rFont val="Calibri"/>
        <family val="2"/>
      </rPr>
      <t xml:space="preserve"> lub "osoba pracująca/ prowadząca działalność na własny rachunek po przerwie związanej z urodzeniem/ wychowaniem dziecka"</t>
    </r>
  </si>
  <si>
    <r>
      <rPr>
        <sz val="11"/>
        <color indexed="10"/>
        <rFont val="Calibri"/>
        <family val="2"/>
      </rPr>
      <t xml:space="preserve">
- kobieta
- mężczyzna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
- osoba bierna zawodowo
</t>
    </r>
    <r>
      <rPr>
        <sz val="11"/>
        <rFont val="Calibri"/>
        <family val="2"/>
      </rPr>
      <t xml:space="preserve">- osoba podjęła pracę/ rozpoczęła prowadzenie działalności na własny rachunek
</t>
    </r>
    <r>
      <rPr>
        <sz val="11"/>
        <rFont val="Calibri"/>
        <family val="2"/>
      </rPr>
      <t>- osoba pracująca/ prowadząca działalność na własny rachunek po przerwie związanej z urodzeniem/ wychowaniem dziecka</t>
    </r>
    <r>
      <rPr>
        <sz val="10"/>
        <rFont val="Arial CE"/>
        <family val="0"/>
      </rPr>
      <t xml:space="preserve">
</t>
    </r>
  </si>
  <si>
    <t>R</t>
  </si>
  <si>
    <t>- Wskaźniki rezultatu - wyliczane w raporcie po dacie rozpoczęcia i zakończenia udziału w projekcie (data zakończenia musi być wypełniona)</t>
  </si>
  <si>
    <t>- Dane na podstawie zatwierdzonych formularzy dotyczących uczestników projektów - raport powinien umożliwiać wybranie dat (od - do) zatwierdzenia formularza</t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</si>
  <si>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 - Płeć ("mężczyzna")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Status osoby na rynku pracy w chwili przystapienia do projektu</t>
    </r>
    <r>
      <rPr>
        <sz val="10"/>
        <rFont val="Arial CE"/>
        <family val="0"/>
      </rPr>
      <t xml:space="preserve"> ("osoba bierna zawodowo", w tym "osoba ucząca się")
Wartość w polu </t>
    </r>
    <r>
      <rPr>
        <b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nabyła kompetencje")
Wartość w polu </t>
    </r>
    <r>
      <rPr>
        <b/>
        <sz val="11"/>
        <color indexed="8"/>
        <rFont val="Calibri"/>
        <family val="2"/>
      </rPr>
      <t xml:space="preserve">Sytuacja (2) osoby w momencie zakończenia udziału w projekcie </t>
    </r>
    <r>
      <rPr>
        <sz val="10"/>
        <rFont val="Arial CE"/>
        <family val="0"/>
      </rPr>
      <t>("osoba nabyła kompetencje")</t>
    </r>
  </si>
  <si>
    <r>
      <t xml:space="preserve">
osoba bierna zawodowo
w tym: osoba ucząca się
osoba nabyła kompetencje
</t>
    </r>
    <r>
      <rPr>
        <sz val="11"/>
        <color indexed="10"/>
        <rFont val="Calibri"/>
        <family val="2"/>
      </rPr>
      <t>mężczyzna</t>
    </r>
    <r>
      <rPr>
        <sz val="10"/>
        <rFont val="Arial CE"/>
        <family val="0"/>
      </rPr>
      <t xml:space="preserve">
</t>
    </r>
  </si>
  <si>
    <t>WLWK-065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</si>
  <si>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 
</t>
    </r>
    <r>
      <rPr>
        <sz val="11"/>
        <color indexed="8"/>
        <rFont val="Calibri"/>
        <family val="2"/>
      </rPr>
      <t>-</t>
    </r>
    <r>
      <rPr>
        <i/>
        <sz val="11"/>
        <color indexed="8"/>
        <rFont val="Calibri"/>
        <family val="2"/>
      </rPr>
      <t xml:space="preserve"> Sytuacja (1) osoby w momencie zakończenia udziału w projekcie </t>
    </r>
    <r>
      <rPr>
        <sz val="11"/>
        <color indexed="8"/>
        <rFont val="Calibri"/>
        <family val="2"/>
      </rPr>
      <t xml:space="preserve">("osoba uzyskała kwalifikacje")  </t>
    </r>
    <r>
      <rPr>
        <sz val="10"/>
        <rFont val="Arial CE"/>
        <family val="0"/>
      </rPr>
      <t>lub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</t>
    </r>
    <r>
      <rPr>
        <i/>
        <sz val="11"/>
        <color indexed="8"/>
        <rFont val="Calibri"/>
        <family val="2"/>
      </rPr>
      <t>Sytuacja (2) osoby w momencie zakończenia udziału w projekcie</t>
    </r>
    <r>
      <rPr>
        <sz val="11"/>
        <color indexed="8"/>
        <rFont val="Calibri"/>
        <family val="2"/>
      </rPr>
      <t xml:space="preserve"> ("osoba uzyskała kwalifikacje") </t>
    </r>
  </si>
  <si>
    <r>
      <t xml:space="preserve">
</t>
    </r>
    <r>
      <rPr>
        <sz val="11"/>
        <color indexed="10"/>
        <rFont val="Calibri"/>
        <family val="2"/>
      </rPr>
      <t>- mężczyzna</t>
    </r>
    <r>
      <rPr>
        <sz val="10"/>
        <rFont val="Arial CE"/>
        <family val="0"/>
      </rPr>
      <t xml:space="preserve">
- osoba uzyskała kwalifikacje</t>
    </r>
  </si>
  <si>
    <t>WLWK-026</t>
  </si>
  <si>
    <t>Liczba osób pozostających bez pracy, które otrzymały bezzwrotne środki na podjęcie działalności gospodarczej w programie</t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</si>
  <si>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 lub "mężczyzna")</t>
    </r>
    <r>
      <rPr>
        <sz val="10"/>
        <rFont val="Arial CE"/>
        <family val="0"/>
      </rPr>
      <t xml:space="preserve">
Wartość w polu PESEL (wiek na podstawie nr PESEL &gt;= 50 lata)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</t>
    </r>
    <r>
      <rPr>
        <b/>
        <sz val="11"/>
        <color indexed="8"/>
        <rFont val="Calibri"/>
        <family val="2"/>
      </rPr>
      <t xml:space="preserve">Wartość w polu Sytuacja (2) osoby w momencie zakończenia udziału w projekcie </t>
    </r>
    <r>
      <rPr>
        <sz val="10"/>
        <rFont val="Arial CE"/>
        <family val="0"/>
      </rPr>
      <t xml:space="preserve"> ("osoba uzyskała kwalifikacje" lub "osoba nabyła kompetencje")</t>
    </r>
  </si>
  <si>
    <r>
      <rPr>
        <sz val="11"/>
        <color indexed="10"/>
        <rFont val="Calibri"/>
        <family val="2"/>
      </rPr>
      <t xml:space="preserve">
- mężczyzna</t>
    </r>
    <r>
      <rPr>
        <sz val="11"/>
        <rFont val="Calibri"/>
        <family val="2"/>
      </rPr>
      <t xml:space="preserve">
- osoba bezrobotna zarejestrowana w ewidencji urzędów pracy
- osoba bezrobotna niezarejestrowana w ewidencji urzędów pracy
- osoba bierna zawodowo</t>
    </r>
  </si>
  <si>
    <t>WLWK-021</t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</si>
  <si>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>Dane uczestnika</t>
    </r>
    <r>
      <rPr>
        <sz val="10"/>
        <rFont val="Arial CE"/>
        <family val="0"/>
      </rPr>
      <t xml:space="preserve">:
</t>
    </r>
    <r>
      <rPr>
        <sz val="11"/>
        <color indexed="10"/>
        <rFont val="Calibri"/>
        <family val="2"/>
      </rPr>
      <t>- Płeć ("kobieta")</t>
    </r>
    <r>
      <rPr>
        <sz val="10"/>
        <rFont val="Arial CE"/>
        <family val="0"/>
      </rPr>
      <t xml:space="preserve">
Wartość w polu 
</t>
    </r>
    <r>
      <rPr>
        <b/>
        <sz val="11"/>
        <color indexed="8"/>
        <rFont val="Calibri"/>
        <family val="2"/>
      </rPr>
      <t>PESEL</t>
    </r>
    <r>
      <rPr>
        <sz val="10"/>
        <rFont val="Arial CE"/>
        <family val="0"/>
      </rPr>
      <t xml:space="preserve"> (wiek na podstawie nr PESEL 3-6 lat)
</t>
    </r>
    <r>
      <rPr>
        <i/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Rodzaj przyznanego wsparcia</t>
    </r>
    <r>
      <rPr>
        <sz val="10"/>
        <rFont val="Arial CE"/>
        <family val="0"/>
      </rPr>
      <t xml:space="preserve"> ("zajęcia dodatkowe" 
w tym "w przedszkolu")</t>
    </r>
  </si>
  <si>
    <r>
      <t xml:space="preserve">zajęcia dodatkowe
w tym: w przedszkolu
</t>
    </r>
    <r>
      <rPr>
        <sz val="11"/>
        <color indexed="10"/>
        <rFont val="Calibri"/>
        <family val="2"/>
      </rPr>
      <t>- kobieta</t>
    </r>
    <r>
      <rPr>
        <sz val="10"/>
        <rFont val="Arial CE"/>
        <family val="0"/>
      </rPr>
      <t xml:space="preserve">
</t>
    </r>
  </si>
  <si>
    <r>
      <t xml:space="preserve">zajęcia dodatkowe
w tym: w przedszkolu
</t>
    </r>
    <r>
      <rPr>
        <sz val="11"/>
        <color indexed="10"/>
        <rFont val="Calibri"/>
        <family val="2"/>
      </rPr>
      <t>- mężczyzna</t>
    </r>
  </si>
  <si>
    <t>WLWK-060</t>
  </si>
  <si>
    <t>Liczba nauczycieli objętych wsparciem w programie</t>
  </si>
  <si>
    <t>Liczba osób pozostających bez pracy, które skorzystały z instrumentów zwrotnych na podjęcie działalności gospodarczej w programie</t>
  </si>
  <si>
    <r>
      <t xml:space="preserve">Dane uczestników projektów otrzymujących wsparcie - indywidualni i pracownicy instytucji
</t>
    </r>
    <r>
      <rPr>
        <sz val="11"/>
        <color indexed="10"/>
        <rFont val="Calibri"/>
        <family val="2"/>
      </rPr>
      <t>Dane uczestnika:
- Płeć ("kobieta" lub "mężczyzna")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>Szczegóły wsparcia: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 xml:space="preserve">Status osoby na rynku pracy w chwili przystąpienia do projektu </t>
    </r>
    <r>
      <rPr>
        <sz val="11"/>
        <rFont val="Calibri"/>
        <family val="2"/>
      </rPr>
      <t xml:space="preserve">(osoba bezrobotna zarejestrowana w ewidencji urzędów pracy" lub "osoba bezrobotna niezarejestrowana w ewidencji urzędów pracy" lub "osoba bierna zawodowo")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("instrument finansowy")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</si>
  <si>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Płeć ("mężczyzna")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wsparcia: 
</t>
    </r>
    <r>
      <rPr>
        <sz val="10"/>
        <rFont val="Arial CE"/>
        <family val="0"/>
      </rPr>
      <t xml:space="preserve">Wartość w polu </t>
    </r>
    <r>
      <rPr>
        <b/>
        <sz val="11"/>
        <color indexed="8"/>
        <rFont val="Calibri"/>
        <family val="2"/>
      </rPr>
      <t xml:space="preserve">Wykonywany zawód </t>
    </r>
    <r>
      <rPr>
        <sz val="10"/>
        <rFont val="Arial CE"/>
        <family val="0"/>
      </rPr>
      <t xml:space="preserve">("nauczyciel kształcenia zawodowego" lub "instruktor praktycznej nauki zawodu")
Wartość w polu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>("osoba uzyskała kwalifikacje" lub "osoba nabyła kompetencje")
lub
Wartość w polu</t>
    </r>
    <r>
      <rPr>
        <b/>
        <sz val="11"/>
        <color indexed="8"/>
        <rFont val="Calibri"/>
        <family val="2"/>
      </rPr>
      <t xml:space="preserve"> Sytuacja (2) osoby w momencie zakończenia udziału w projekcie </t>
    </r>
    <r>
      <rPr>
        <sz val="10"/>
        <rFont val="Arial CE"/>
        <family val="0"/>
      </rPr>
      <t xml:space="preserve"> ("osoba uzyskała kwalifikacje" lub "osoba nabyła kompetencje")
</t>
    </r>
  </si>
  <si>
    <t>Lp</t>
  </si>
  <si>
    <t>instrument finansow</t>
  </si>
  <si>
    <r>
      <t xml:space="preserve">Dane uczestników projektów otrzymujących wsparcie - indywidualni i pracownicy instytucji
</t>
    </r>
    <r>
      <rPr>
        <u val="single"/>
        <sz val="11"/>
        <color indexed="8"/>
        <rFont val="Calibri"/>
        <family val="2"/>
      </rPr>
      <t>Dane uczestnika</t>
    </r>
    <r>
      <rPr>
        <sz val="10"/>
        <rFont val="Arial CE"/>
        <family val="0"/>
      </rPr>
      <t xml:space="preserve">:
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u val="single"/>
        <sz val="11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 xml:space="preserve">
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
</t>
    </r>
    <r>
      <rPr>
        <i/>
        <sz val="11"/>
        <color indexed="8"/>
        <rFont val="Calibri"/>
        <family val="2"/>
      </rPr>
      <t>Rodzaj przyznanego wsparcia</t>
    </r>
    <r>
      <rPr>
        <sz val="10"/>
        <rFont val="Arial CE"/>
        <family val="0"/>
      </rPr>
      <t xml:space="preserve"> ("program typu outplacement")
</t>
    </r>
    <r>
      <rPr>
        <i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podjęła pracę/ rozpoczęła prowadzenie działalności na własny rachunek" lub "osoba kontynuuje zatrudnienie")
lub
</t>
    </r>
    <r>
      <rPr>
        <i/>
        <sz val="11"/>
        <color indexed="8"/>
        <rFont val="Calibri"/>
        <family val="2"/>
      </rPr>
      <t xml:space="preserve">Sytuacja (2) osoby w momencie zakończenia udziału w projekcie </t>
    </r>
    <r>
      <rPr>
        <sz val="10"/>
        <rFont val="Arial CE"/>
        <family val="0"/>
      </rPr>
      <t>("osoba podjęła pracę/ rozpoczęła prowadzenie działalności na własny rachunek" lub "osoba kontynuuje zatrudnienie")</t>
    </r>
  </si>
  <si>
    <r>
      <t xml:space="preserve">
</t>
    </r>
    <r>
      <rPr>
        <sz val="11"/>
        <color indexed="10"/>
        <rFont val="Calibri"/>
        <family val="2"/>
      </rPr>
      <t>kobieta
mężczyzna</t>
    </r>
    <r>
      <rPr>
        <sz val="10"/>
        <rFont val="Arial CE"/>
        <family val="0"/>
      </rPr>
      <t xml:space="preserve">
program typu outplacement
osoba podjęła pracę/ rozpoczęła prowadzenie działalności na własny rachunek
osoba kontynuuje zatrudnienie</t>
    </r>
  </si>
  <si>
    <t>WBK</t>
  </si>
  <si>
    <t>WBM</t>
  </si>
  <si>
    <t>WNK</t>
  </si>
  <si>
    <t>WNM</t>
  </si>
  <si>
    <t>ANALIZA DANYCH UCZESTNIKÓW / INSTYTUCJI OBJĘTYCH WSPARCIEM EFS</t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</si>
  <si>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uczestnika:</t>
    </r>
    <r>
      <rPr>
        <i/>
        <sz val="11"/>
        <color indexed="10"/>
        <rFont val="Calibri"/>
        <family val="2"/>
      </rPr>
      <t xml:space="preserve">
 - Płeć ("kobieta")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wsparcia:
</t>
    </r>
    <r>
      <rPr>
        <sz val="10"/>
        <rFont val="Arial CE"/>
        <family val="0"/>
      </rPr>
      <t xml:space="preserve">Wartość w polu </t>
    </r>
    <r>
      <rPr>
        <b/>
        <sz val="11"/>
        <color indexed="8"/>
        <rFont val="Calibri"/>
        <family val="2"/>
      </rPr>
      <t xml:space="preserve">Wykonywany zawód </t>
    </r>
    <r>
      <rPr>
        <sz val="10"/>
        <rFont val="Arial CE"/>
        <family val="0"/>
      </rPr>
      <t>("nauczyciel kształcenia zawodowego" lub "nauczyciel kształcenia ogólnego" lub "nauczyciel wychowania przedszkolnego")</t>
    </r>
  </si>
  <si>
    <t>Liczba osób w wieku 50 lat i więcej, które uzyskały kwalifikacje lub nabyły kompetencje po opuszczeniu programu</t>
  </si>
  <si>
    <t>Kod wskaźnika</t>
  </si>
  <si>
    <t>Nazwa wskaźnika</t>
  </si>
  <si>
    <t>Płeć</t>
  </si>
  <si>
    <t>Nazwa pola w SL 2014</t>
  </si>
  <si>
    <t>Pole słownikowe (jeżeli dotyczy)</t>
  </si>
  <si>
    <t>Dodatkowe uwagi</t>
  </si>
  <si>
    <t>Czy wskaźnik jest obligatoryjny?</t>
  </si>
  <si>
    <t>Wskaźnik produktu (P), wskaźnik rezultatu (R)</t>
  </si>
  <si>
    <r>
      <rPr>
        <sz val="11"/>
        <color indexed="10"/>
        <rFont val="Calibri"/>
        <family val="2"/>
      </rPr>
      <t xml:space="preserve">
- kobieta
- mężczyzna</t>
    </r>
    <r>
      <rPr>
        <sz val="11"/>
        <rFont val="Calibri"/>
        <family val="2"/>
      </rPr>
      <t xml:space="preserve">
- osoba bezrobotna zarejestrowana w ewidencji urzędów pracy
- osoba bezrobotna niezarejestrowana w ewidencji urzędów pracy
- osoba bierna zawodowo</t>
    </r>
  </si>
  <si>
    <r>
      <rPr>
        <sz val="11"/>
        <color indexed="10"/>
        <rFont val="Calibri"/>
        <family val="2"/>
      </rPr>
      <t xml:space="preserve">
- kobieta
- mężczyzna</t>
    </r>
    <r>
      <rPr>
        <sz val="11"/>
        <rFont val="Calibri"/>
        <family val="2"/>
      </rPr>
      <t xml:space="preserve">
-niższe niż podstawowe (ISCED 0)
-podstawowe (ISCED 1)
-gimnazjalne (ISCED 2)
- ponadgimnazjalne (ISCED 3)
- osoba bezrobotna zarejestrowana w ewidencji urzędów pracy
- osoba bezrobotna niezarejestrowana w ewidencji urzędów pracy
- osoba bierna zawodowo</t>
    </r>
  </si>
  <si>
    <t>WLWK-065-1</t>
  </si>
  <si>
    <t>WLWK-065-2</t>
  </si>
  <si>
    <t>Liczba nauczycieli, którzy uzyskali kwalifikacje lub nabyli kompetencje po opuszczeniu programu - 1</t>
  </si>
  <si>
    <t>Liczba nauczycieli, którzy uzyskali kwalifikacje lub nabyli kompetencje po opuszczeniu programu - 2</t>
  </si>
  <si>
    <t>WLWK-065-3</t>
  </si>
  <si>
    <t>Liczba nauczycieli, którzy uzyskali kwalifikacje lub nabyli kompetencje po opuszczeniu programu - 3</t>
  </si>
  <si>
    <t>WLWK-080-1</t>
  </si>
  <si>
    <t>WLWK-080-2</t>
  </si>
  <si>
    <t>Liczba nauczycieli kształcenia zawodowego oraz instruktorów praktycznej nauki zawodu, którzy uzyskali kwalfikacje lub nabyli kompetencje po opuszczeniu programu - 2</t>
  </si>
  <si>
    <t>Liczba nauczycieli kształcenia zawodowego oraz instruktorów praktycznej nauki zawodu, którzy uzyskali kwalfikacje lub nabyli kompetencje po opuszczeniu programu - 1</t>
  </si>
  <si>
    <r>
      <t xml:space="preserve">Dane uczestników projektów otrzymujących wsparcie – indywidualni i pracownicy instytucji 
</t>
    </r>
    <r>
      <rPr>
        <i/>
        <u val="single"/>
        <sz val="11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("kobieta")</t>
    </r>
    <r>
      <rPr>
        <sz val="11"/>
        <rFont val="Calibri"/>
        <family val="2"/>
      </rPr>
      <t xml:space="preserve">
Wartość w polu </t>
    </r>
    <r>
      <rPr>
        <b/>
        <sz val="11"/>
        <rFont val="Calibri"/>
        <family val="2"/>
      </rPr>
      <t xml:space="preserve">PESEL </t>
    </r>
    <r>
      <rPr>
        <sz val="11"/>
        <rFont val="Calibri"/>
        <family val="2"/>
      </rPr>
      <t xml:space="preserve">(wiek na podstawie nr PESEL &gt;= 18 lat)
</t>
    </r>
    <r>
      <rPr>
        <i/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Wartość w polu </t>
    </r>
    <r>
      <rPr>
        <b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("szkolenie/kurs")
Wartość w polu </t>
    </r>
    <r>
      <rPr>
        <b/>
        <sz val="11"/>
        <rFont val="Calibri"/>
        <family val="2"/>
      </rPr>
      <t>Sytuacja (1) osoby w momencie zakończenia udziału w projekcie</t>
    </r>
    <r>
      <rPr>
        <sz val="11"/>
        <rFont val="Calibri"/>
        <family val="2"/>
      </rPr>
      <t xml:space="preserve"> ("osoba uzyskała kwalifikacje")
lub
Wartość w polu </t>
    </r>
    <r>
      <rPr>
        <b/>
        <sz val="11"/>
        <rFont val="Calibri"/>
        <family val="2"/>
      </rPr>
      <t xml:space="preserve">Sytuacja (2) osoby w momencie zakończenia udziału w projekcie  </t>
    </r>
    <r>
      <rPr>
        <sz val="11"/>
        <rFont val="Calibri"/>
        <family val="2"/>
      </rPr>
      <t xml:space="preserve">("osoba uzyskała kwalifikacje")
</t>
    </r>
  </si>
  <si>
    <r>
      <rPr>
        <sz val="11"/>
        <color indexed="10"/>
        <rFont val="Calibri"/>
        <family val="2"/>
      </rPr>
      <t xml:space="preserve"> - kobieta</t>
    </r>
    <r>
      <rPr>
        <sz val="10"/>
        <rFont val="Arial CE"/>
        <family val="0"/>
      </rPr>
      <t xml:space="preserve">
szkolenie/kurs
osoba uzyskała kwalifikacje 
</t>
    </r>
  </si>
  <si>
    <t>Liczba osób o niskich kwalifikacjach objętych wsparciem w programie</t>
  </si>
  <si>
    <t>ND</t>
  </si>
  <si>
    <t>podmiot ekonomii społecznej</t>
  </si>
  <si>
    <t>nauczyciel kształcenia zawodowego</t>
  </si>
  <si>
    <t>nauczyciel kształcenia ogólnego</t>
  </si>
  <si>
    <t>nauczyciel wychowania przedszkolnego</t>
  </si>
  <si>
    <t>osoba ucząca się</t>
  </si>
  <si>
    <t>osoba uzyskała kwalifikacje</t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</si>
  <si>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("kobieta")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PESEL</t>
    </r>
    <r>
      <rPr>
        <sz val="10"/>
        <rFont val="Arial CE"/>
        <family val="0"/>
      </rPr>
      <t xml:space="preserve"> (wiek na podstawie nr PESEL &gt;= 50 lata)</t>
    </r>
  </si>
  <si>
    <t xml:space="preserve"> - kobieta
</t>
  </si>
  <si>
    <t>Wiek uczestników projektów liczony jest automatycznie od daty urodzenia  na podstawie numeru PESEL (6 pierwszych cyfr PESEL) i mierzony jest w dniu rozpoczęcia udziału w interwencji</t>
  </si>
  <si>
    <t>Lista wskaźników do podsumowania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</si>
  <si>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Płeć ("kobieta" lub 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
Szczegóły wsparcia: 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</t>
    </r>
  </si>
  <si>
    <r>
      <t xml:space="preserve">
</t>
    </r>
    <r>
      <rPr>
        <sz val="11"/>
        <color indexed="10"/>
        <rFont val="Calibri"/>
        <family val="2"/>
      </rPr>
      <t>- kobieta
- mężczyzna</t>
    </r>
    <r>
      <rPr>
        <sz val="10"/>
        <rFont val="Arial CE"/>
        <family val="0"/>
      </rPr>
      <t xml:space="preserve">
- osoba pracująca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</si>
  <si>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Płeć ("kobieta")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
Szczegóły wsparcia: 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</t>
    </r>
  </si>
  <si>
    <r>
      <t xml:space="preserve">
</t>
    </r>
    <r>
      <rPr>
        <sz val="11"/>
        <color indexed="10"/>
        <rFont val="Calibri"/>
        <family val="2"/>
      </rPr>
      <t xml:space="preserve">
- kobieta</t>
    </r>
    <r>
      <rPr>
        <sz val="10"/>
        <rFont val="Arial CE"/>
        <family val="0"/>
      </rPr>
      <t xml:space="preserve">
- osoba pracująca</t>
    </r>
  </si>
  <si>
    <r>
      <t xml:space="preserve">Dane uczestników projektów otrzymujących wsparcie - indywidualni i pracownicy instytucji
</t>
    </r>
    <r>
      <rPr>
        <sz val="11"/>
        <color indexed="10"/>
        <rFont val="Calibri"/>
        <family val="2"/>
      </rPr>
      <t xml:space="preserve">
Dane uczestnika:
- Płeć ("mężczyzna")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
Szczegóły wsparcia: 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</t>
    </r>
  </si>
  <si>
    <r>
      <t xml:space="preserve">
</t>
    </r>
    <r>
      <rPr>
        <sz val="11"/>
        <color indexed="10"/>
        <rFont val="Calibri"/>
        <family val="2"/>
      </rPr>
      <t>- mężczyzna</t>
    </r>
    <r>
      <rPr>
        <sz val="10"/>
        <rFont val="Arial CE"/>
        <family val="0"/>
      </rPr>
      <t xml:space="preserve">
- osoba pracująca</t>
    </r>
  </si>
  <si>
    <t>WLWK-033</t>
  </si>
  <si>
    <t>Liczba osób pracujących, łącznie z prowadzącymi działalność na własny rachunek, w wieku 50 lat i więcej objętych wsparciem w programie</t>
  </si>
  <si>
    <r>
      <t xml:space="preserve">Dane uczestników projektów otrzymujących wsparcie - indywidualni i pracownicy instytucji
</t>
    </r>
    <r>
      <rPr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 xml:space="preserve">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 xml:space="preserve">Wiek w chwili przystąpienia do projektu </t>
    </r>
    <r>
      <rPr>
        <sz val="10"/>
        <rFont val="Arial CE"/>
        <family val="0"/>
      </rPr>
      <t xml:space="preserve">&gt;= 50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</t>
    </r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</si>
  <si>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 xml:space="preserve">
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Wykształcenie</t>
    </r>
    <r>
      <rPr>
        <sz val="11"/>
        <rFont val="Calibri"/>
        <family val="2"/>
      </rPr>
      <t xml:space="preserve"> ("niższe niż podstawowe (ISCED 0)" lub "podstawowe (ISCED 1)" lub "gimnazjalne (ISCED 2)" lub "ponadgimnazjalne (ISCED 3)")
</t>
    </r>
  </si>
  <si>
    <r>
      <rPr>
        <sz val="11"/>
        <color indexed="10"/>
        <rFont val="Calibri"/>
        <family val="2"/>
      </rPr>
      <t xml:space="preserve">
- kobieta</t>
    </r>
    <r>
      <rPr>
        <sz val="11"/>
        <rFont val="Calibri"/>
        <family val="2"/>
      </rPr>
      <t xml:space="preserve">
- niższe niż podstawowe (ISCED 0)
- podstawowe (ISCED 1)
- gimnazjalne (ISCED 2)
- ponadgimnazjalne (ISCED 3)
</t>
    </r>
  </si>
  <si>
    <r>
      <t xml:space="preserve">zajęcia dodatkowe
w tym: w przedszkolu
</t>
    </r>
    <r>
      <rPr>
        <sz val="11"/>
        <color indexed="10"/>
        <rFont val="Calibri"/>
        <family val="2"/>
      </rPr>
      <t>- kobieta
- mężczyzna</t>
    </r>
  </si>
  <si>
    <r>
      <t xml:space="preserve">Dane uczestników projektów otrzymujących wsparcie – indywidualni i pracownicy instytucji 
</t>
    </r>
    <r>
      <rPr>
        <i/>
        <u val="single"/>
        <sz val="11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("mężczyzna")</t>
    </r>
    <r>
      <rPr>
        <sz val="11"/>
        <rFont val="Calibri"/>
        <family val="2"/>
      </rPr>
      <t xml:space="preserve">
Wartość w polu </t>
    </r>
    <r>
      <rPr>
        <b/>
        <sz val="11"/>
        <rFont val="Calibri"/>
        <family val="2"/>
      </rPr>
      <t xml:space="preserve">PESEL </t>
    </r>
    <r>
      <rPr>
        <sz val="11"/>
        <rFont val="Calibri"/>
        <family val="2"/>
      </rPr>
      <t xml:space="preserve">(wiek na podstawie nr PESEL &gt;= 18 lat)
</t>
    </r>
    <r>
      <rPr>
        <i/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Wartość w polu </t>
    </r>
    <r>
      <rPr>
        <b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("szkolenie/kurs")
Wartość w polu </t>
    </r>
    <r>
      <rPr>
        <b/>
        <sz val="11"/>
        <rFont val="Calibri"/>
        <family val="2"/>
      </rPr>
      <t>Sytuacja (1) osoby w momencie zakończenia udziału w projekcie</t>
    </r>
    <r>
      <rPr>
        <sz val="11"/>
        <rFont val="Calibri"/>
        <family val="2"/>
      </rPr>
      <t xml:space="preserve"> ("osoba uzyskała kwalifikacje")
lub
Wartość w polu </t>
    </r>
    <r>
      <rPr>
        <b/>
        <sz val="11"/>
        <rFont val="Calibri"/>
        <family val="2"/>
      </rPr>
      <t xml:space="preserve">Sytuacja (2) osoby w momencie zakończenia udziału w projekcie  </t>
    </r>
    <r>
      <rPr>
        <sz val="11"/>
        <rFont val="Calibri"/>
        <family val="2"/>
      </rPr>
      <t xml:space="preserve">("osoba uzyskała kwalifikacje")
</t>
    </r>
  </si>
  <si>
    <r>
      <rPr>
        <sz val="11"/>
        <color indexed="10"/>
        <rFont val="Calibri"/>
        <family val="2"/>
      </rPr>
      <t xml:space="preserve"> - mężczyzna</t>
    </r>
    <r>
      <rPr>
        <sz val="10"/>
        <rFont val="Arial CE"/>
        <family val="0"/>
      </rPr>
      <t xml:space="preserve">
szkolenie/kurs
osoba uzyskała kwalifikacje 
</t>
    </r>
  </si>
  <si>
    <t>WLWK-080</t>
  </si>
  <si>
    <r>
      <t xml:space="preserve">Dane instytucji otrzymujących wsparcie
</t>
    </r>
    <r>
      <rPr>
        <i/>
        <u val="single"/>
        <sz val="11"/>
        <rFont val="Calibri"/>
        <family val="2"/>
      </rPr>
      <t>Dane podstawowe:</t>
    </r>
    <r>
      <rPr>
        <sz val="11"/>
        <rFont val="Calibri"/>
        <family val="2"/>
      </rPr>
      <t xml:space="preserve">
Wartość w polu </t>
    </r>
    <r>
      <rPr>
        <b/>
        <sz val="11"/>
        <rFont val="Calibri"/>
        <family val="2"/>
      </rPr>
      <t xml:space="preserve">Typ instytucji </t>
    </r>
    <r>
      <rPr>
        <sz val="11"/>
        <rFont val="Calibri"/>
        <family val="2"/>
      </rPr>
      <t>("placówka systemu oświaty" w tym:
"centrum kształcenia praktycznego/ zawodowego/ ustawicznego")</t>
    </r>
  </si>
  <si>
    <t>Numer umowy/ decyzji /aneksu</t>
  </si>
  <si>
    <t>Nazwa beneficjenta</t>
  </si>
  <si>
    <t>Tytuł projektu</t>
  </si>
  <si>
    <t>Okres realizacji projektu od</t>
  </si>
  <si>
    <t>Okres realizacji projektu do</t>
  </si>
  <si>
    <t>Wniosek za okres</t>
  </si>
  <si>
    <t>Kraj</t>
  </si>
  <si>
    <t>Nazwa instytucji</t>
  </si>
  <si>
    <t>NIP</t>
  </si>
  <si>
    <t>Brak NIP</t>
  </si>
  <si>
    <t>Typ instytucji</t>
  </si>
  <si>
    <t>Województwo</t>
  </si>
  <si>
    <t>Powiat</t>
  </si>
  <si>
    <t>Gmina</t>
  </si>
  <si>
    <t>Miejscowość</t>
  </si>
  <si>
    <t>Ulica</t>
  </si>
  <si>
    <t>Nr budynku</t>
  </si>
  <si>
    <t>Nr lokalu</t>
  </si>
  <si>
    <t>Kod pocztowy</t>
  </si>
  <si>
    <t>Obszar wg stopnia urbanizacji (DEGURBA)</t>
  </si>
  <si>
    <t>Telefon kontaktowy</t>
  </si>
  <si>
    <t>Adres e-mail</t>
  </si>
  <si>
    <t>Data rozpoczęcia udziału w projekcie</t>
  </si>
  <si>
    <t>Data zakończenia udziału w projekcie</t>
  </si>
  <si>
    <t>Czy wsparciem zostali objęci pracownicy instytucji</t>
  </si>
  <si>
    <t>Rodzaj przyznanego wsparcia</t>
  </si>
  <si>
    <t>W tym</t>
  </si>
  <si>
    <t>Data rozpoczęcia udziału we wsparciu</t>
  </si>
  <si>
    <t>Data zakończenia udziału we wsparciu</t>
  </si>
  <si>
    <t>Rodzaj uczestnika</t>
  </si>
  <si>
    <t>Imię</t>
  </si>
  <si>
    <t>Nazwisko</t>
  </si>
  <si>
    <t>Pesel</t>
  </si>
  <si>
    <t>Brak PESEL</t>
  </si>
  <si>
    <t>Wiek w chwili przystąpienia do projektu</t>
  </si>
  <si>
    <t>Wykształcenie</t>
  </si>
  <si>
    <t>Status osoby na rynku pracy w chwili przystąpienia do projektu</t>
  </si>
  <si>
    <t>Wykonywany zawód</t>
  </si>
  <si>
    <t>Zatrudniony w:</t>
  </si>
  <si>
    <t>Sytuacja (1) osoby w momencie zakończenia udziału w projekcie</t>
  </si>
  <si>
    <t>Sytuacja (2) osoby w momencie zakończenia udziału w projekcie</t>
  </si>
  <si>
    <t>Inne rezultaty dotyczące osób młodych (dotyczy IZM)</t>
  </si>
  <si>
    <t>Zakończenie udziału osoby w projekcie zgodnie z zaplanowaną dla niej ścieżką uczestnictwa</t>
  </si>
  <si>
    <t>Formuła</t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</si>
  <si>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Płeć ("kobieta")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wsparcia: 
</t>
    </r>
    <r>
      <rPr>
        <sz val="10"/>
        <rFont val="Arial CE"/>
        <family val="0"/>
      </rPr>
      <t xml:space="preserve">Wartość w polu </t>
    </r>
    <r>
      <rPr>
        <b/>
        <sz val="11"/>
        <color indexed="8"/>
        <rFont val="Calibri"/>
        <family val="2"/>
      </rPr>
      <t xml:space="preserve">Wykonywany zawód </t>
    </r>
    <r>
      <rPr>
        <sz val="10"/>
        <rFont val="Arial CE"/>
        <family val="0"/>
      </rPr>
      <t xml:space="preserve">("nauczyciel kształcenia zawodowego" lub "instruktor praktycznej nauki zawodu")
Wartość w polu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>("osoba uzyskała kwalifikacje" lub "osoba nabyła kompetencje")
lub
Wartość w polu</t>
    </r>
    <r>
      <rPr>
        <b/>
        <sz val="11"/>
        <color indexed="8"/>
        <rFont val="Calibri"/>
        <family val="2"/>
      </rPr>
      <t xml:space="preserve"> Sytuacja (2) osoby w momencie zakończenia udziału w projekcie </t>
    </r>
    <r>
      <rPr>
        <sz val="10"/>
        <rFont val="Arial CE"/>
        <family val="0"/>
      </rPr>
      <t xml:space="preserve"> ("osoba uzyskała kwalifikacje" lub "osoba nabyła kompetencje")
</t>
    </r>
  </si>
  <si>
    <r>
      <t xml:space="preserve">nauczyciel kształcenia zawodowego instruktor praktycznej nauki zawodu
osoba uzyskała kwalifikacje
osoba nabyła kompetencje
</t>
    </r>
    <r>
      <rPr>
        <sz val="11"/>
        <color indexed="10"/>
        <rFont val="Calibri"/>
        <family val="2"/>
      </rPr>
      <t>- kobieta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</si>
  <si>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("kobieta")</t>
    </r>
    <r>
      <rPr>
        <sz val="10"/>
        <rFont val="Arial CE"/>
        <family val="0"/>
      </rPr>
      <t xml:space="preserve">
Wartość w polu</t>
    </r>
    <r>
      <rPr>
        <b/>
        <sz val="11"/>
        <color indexed="8"/>
        <rFont val="Calibri"/>
        <family val="2"/>
      </rPr>
      <t xml:space="preserve"> PESEL</t>
    </r>
    <r>
      <rPr>
        <sz val="10"/>
        <rFont val="Arial CE"/>
        <family val="0"/>
      </rPr>
      <t xml:space="preserve"> (wiek na podstawie nr PESEL &gt;= 50 lat)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Wartość w polu </t>
    </r>
    <r>
      <rPr>
        <b/>
        <sz val="11"/>
        <color indexed="8"/>
        <rFont val="Calibri"/>
        <family val="2"/>
      </rPr>
      <t xml:space="preserve">Sytuacja (2) osoby w momencie zakończenia udziału w projekcie  </t>
    </r>
    <r>
      <rPr>
        <sz val="10"/>
        <rFont val="Arial CE"/>
        <family val="0"/>
      </rPr>
      <t>("osoba uzyskała kwalifikacje" lub "osoba nabyła kompetencje")</t>
    </r>
  </si>
  <si>
    <r>
      <t xml:space="preserve"> - kobieta
</t>
    </r>
    <r>
      <rPr>
        <sz val="11"/>
        <rFont val="Calibri"/>
        <family val="2"/>
      </rPr>
      <t>osoba uzyskała kwalifikacje
osoba nabyła kompetencje</t>
    </r>
    <r>
      <rPr>
        <sz val="11"/>
        <color indexed="10"/>
        <rFont val="Calibri"/>
        <family val="2"/>
      </rPr>
      <t xml:space="preserve">
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</si>
  <si>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("mężczyzna")</t>
    </r>
    <r>
      <rPr>
        <sz val="10"/>
        <rFont val="Arial CE"/>
        <family val="0"/>
      </rPr>
      <t xml:space="preserve">
Wartość w polu</t>
    </r>
    <r>
      <rPr>
        <b/>
        <sz val="11"/>
        <color indexed="8"/>
        <rFont val="Calibri"/>
        <family val="2"/>
      </rPr>
      <t xml:space="preserve"> PESEL</t>
    </r>
    <r>
      <rPr>
        <sz val="10"/>
        <rFont val="Arial CE"/>
        <family val="0"/>
      </rPr>
      <t xml:space="preserve"> (wiek na podstawie nr PESEL &gt;= 50 lat)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Wartość w polu </t>
    </r>
    <r>
      <rPr>
        <b/>
        <sz val="11"/>
        <color indexed="8"/>
        <rFont val="Calibri"/>
        <family val="2"/>
      </rPr>
      <t xml:space="preserve">Sytuacja (2) osoby w momencie zakończenia udziału w projekcie  </t>
    </r>
    <r>
      <rPr>
        <sz val="10"/>
        <rFont val="Arial CE"/>
        <family val="0"/>
      </rPr>
      <t>("osoba uzyskała kwalifikacje" lub "osoba nabyła kompetencje")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</si>
  <si>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 - Płeć ("kobieta")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Status osoby na rynku pracy w chwili przystapienia do projektu</t>
    </r>
    <r>
      <rPr>
        <sz val="10"/>
        <rFont val="Arial CE"/>
        <family val="0"/>
      </rPr>
      <t xml:space="preserve"> ("osoba bierna zawodowo", w tym "osoba ucząca się")
Wartość w polu </t>
    </r>
    <r>
      <rPr>
        <b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nabyła kompetencje")
Wartość w polu </t>
    </r>
    <r>
      <rPr>
        <b/>
        <sz val="11"/>
        <color indexed="8"/>
        <rFont val="Calibri"/>
        <family val="2"/>
      </rPr>
      <t xml:space="preserve">Sytuacja (2) osoby w momencie zakończenia udziału w projekcie </t>
    </r>
    <r>
      <rPr>
        <sz val="10"/>
        <rFont val="Arial CE"/>
        <family val="0"/>
      </rPr>
      <t>("osoba nabyła kompetencje")</t>
    </r>
  </si>
  <si>
    <r>
      <t xml:space="preserve">
osoba bierna zawodowo
w tym: osoba ucząca się
osoba nabyła kompetencje
</t>
    </r>
    <r>
      <rPr>
        <sz val="11"/>
        <color indexed="10"/>
        <rFont val="Calibri"/>
        <family val="2"/>
      </rPr>
      <t>kobieta</t>
    </r>
    <r>
      <rPr>
        <sz val="10"/>
        <rFont val="Arial CE"/>
        <family val="0"/>
      </rPr>
      <t xml:space="preserve">
</t>
    </r>
  </si>
  <si>
    <r>
      <t xml:space="preserve">nauczyciel kształcenia zawodowego 
nauczyciel kształcenia ogólnego 
nauczyciel wychowania przedszkolnego
</t>
    </r>
    <r>
      <rPr>
        <sz val="11"/>
        <color indexed="10"/>
        <rFont val="Calibri"/>
        <family val="2"/>
      </rPr>
      <t>- kobieta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</si>
  <si>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(osoba bezrobotna zarejestrowana w ewidencji urzędów pracy" lub "osoba bezrobotna niezarejestrowana w ewidencji urzędów pracy")
- 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 xml:space="preserve"> ("osoba długotrwale bezrobotna")</t>
    </r>
  </si>
  <si>
    <r>
      <rPr>
        <sz val="11"/>
        <color indexed="10"/>
        <rFont val="Calibri"/>
        <family val="2"/>
      </rPr>
      <t xml:space="preserve">
- mężczyzna</t>
    </r>
    <r>
      <rPr>
        <sz val="10"/>
        <rFont val="Arial CE"/>
        <family val="0"/>
      </rPr>
      <t xml:space="preserve">
- osoba bezrobotna zarejestrowana w ewidencji urzędów pracy
   - (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>) osoba długotrwale bezrobotna
- osoba bezrobotna niezarejestrowana w ewidencji urzędów pracy
   - (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>) osoba długotrwale bezrobotna</t>
    </r>
  </si>
  <si>
    <t>WLWK-018</t>
  </si>
  <si>
    <t>Liczba osób biernych zawodowo objętych wsparciem w programie</t>
  </si>
  <si>
    <r>
      <t xml:space="preserve">-niższe niż podstawowe (ISCED 0)
-podstawowe (ISCED 1)
-gimnazjalne (ISCED 2)
- ponadgimnazjalne (ISCED 3)
osoba uzyskała kwalifikacje
osoba nabyła kompetencje
</t>
    </r>
    <r>
      <rPr>
        <sz val="11"/>
        <color indexed="10"/>
        <rFont val="Calibri"/>
        <family val="2"/>
      </rPr>
      <t xml:space="preserve">
 - kobieta
- mężczyzna</t>
    </r>
  </si>
  <si>
    <r>
      <t xml:space="preserve">Dane uczestników projektów otrzymujących wsparcie – indywidualni i pracownicy instytucji 
</t>
    </r>
    <r>
      <rPr>
        <i/>
        <u val="single"/>
        <sz val="11"/>
        <rFont val="Calibri"/>
        <family val="2"/>
      </rPr>
      <t>Dane uczestnika:
-</t>
    </r>
    <r>
      <rPr>
        <sz val="11"/>
        <color indexed="10"/>
        <rFont val="Calibri"/>
        <family val="2"/>
      </rPr>
      <t xml:space="preserve"> Płeć ("mężczyzna")</t>
    </r>
    <r>
      <rPr>
        <i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Wartość w polu </t>
    </r>
    <r>
      <rPr>
        <b/>
        <sz val="11"/>
        <rFont val="Calibri"/>
        <family val="2"/>
      </rPr>
      <t>PESEL</t>
    </r>
    <r>
      <rPr>
        <sz val="11"/>
        <rFont val="Calibri"/>
        <family val="2"/>
      </rPr>
      <t xml:space="preserve"> (wiek na podstawie nr PESEL &gt;= 18 lat)
</t>
    </r>
    <r>
      <rPr>
        <i/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Wartość w polu </t>
    </r>
    <r>
      <rPr>
        <b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("szkolenie/kurs")
</t>
    </r>
  </si>
  <si>
    <r>
      <t xml:space="preserve">
</t>
    </r>
    <r>
      <rPr>
        <sz val="11"/>
        <color indexed="10"/>
        <rFont val="Calibri"/>
        <family val="2"/>
      </rPr>
      <t xml:space="preserve">- mężczyzna
</t>
    </r>
    <r>
      <rPr>
        <sz val="11"/>
        <rFont val="Calibri"/>
        <family val="2"/>
      </rPr>
      <t xml:space="preserve">
szkolenie/kurs</t>
    </r>
  </si>
  <si>
    <t>WLWK-075</t>
  </si>
  <si>
    <t>Liczba nauczycieli kształcenia zawodowego oraz instruktorów praktycznej nauki zawodu objętych wsparciem w programie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</si>
  <si>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</t>
    </r>
    <r>
      <rPr>
        <i/>
        <sz val="11"/>
        <color indexed="10"/>
        <rFont val="Calibri"/>
        <family val="2"/>
      </rPr>
      <t xml:space="preserve"> Płeć </t>
    </r>
    <r>
      <rPr>
        <sz val="11"/>
        <color indexed="10"/>
        <rFont val="Calibri"/>
        <family val="2"/>
      </rPr>
      <t>("kobieta" lub 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
</t>
    </r>
    <r>
      <rPr>
        <i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</t>
    </r>
    <r>
      <rPr>
        <i/>
        <sz val="11"/>
        <color indexed="8"/>
        <rFont val="Calibri"/>
        <family val="2"/>
      </rPr>
      <t xml:space="preserve">Sytuacja (2) osoby w momencie zakończenia udziału w projekcie </t>
    </r>
    <r>
      <rPr>
        <sz val="10"/>
        <rFont val="Arial CE"/>
        <family val="0"/>
      </rPr>
      <t xml:space="preserve"> ("osoba uzyskała kwalifikacje" lub "osoba nabyła kompetencje")</t>
    </r>
  </si>
  <si>
    <r>
      <rPr>
        <sz val="11"/>
        <color indexed="10"/>
        <rFont val="Calibri"/>
        <family val="2"/>
      </rPr>
      <t xml:space="preserve">
- kobieta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
- osoba bierna zawodowo
</t>
    </r>
    <r>
      <rPr>
        <sz val="11"/>
        <rFont val="Calibri"/>
        <family val="2"/>
      </rPr>
      <t xml:space="preserve">- osoba podjęła pracę/ rozpoczęła prowadzenie działalności na własny rachunek
</t>
    </r>
    <r>
      <rPr>
        <sz val="11"/>
        <rFont val="Calibri"/>
        <family val="2"/>
      </rPr>
      <t>- osoba pracująca/ prowadząca działalność na własny rachunek po przerwie związanej z urodzeniem/ wychowaniem dziecka</t>
    </r>
    <r>
      <rPr>
        <sz val="10"/>
        <rFont val="Arial CE"/>
        <family val="0"/>
      </rPr>
      <t xml:space="preserve">
</t>
    </r>
  </si>
  <si>
    <t>Liczba osób o niskich kwalifikacjach, które uzyskały kwalifikacje lub nabyły kompetencje po opuszczeniu programu</t>
  </si>
  <si>
    <t>osoba podjęła pracę/ rozpoczęła prowadzenie działalności na własny rachunek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</si>
  <si>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
</t>
    </r>
    <r>
      <rPr>
        <i/>
        <sz val="11"/>
        <color indexed="8"/>
        <rFont val="Calibri"/>
        <family val="2"/>
      </rPr>
      <t xml:space="preserve">Sytuacja (1) osoby w momencie zakończenia udziału w projekcie </t>
    </r>
    <r>
      <rPr>
        <i/>
        <sz val="11"/>
        <rFont val="Calibri"/>
        <family val="2"/>
      </rPr>
      <t>("osoba pracująca/ prowadząca działalność na własny rachunek po przerwie związanej z urodzeniem/ wychowaniem dziecka" lub "osoba podjęła pracę/ rozpoczęła prowadzenie działalności na własny rachunek"</t>
    </r>
    <r>
      <rPr>
        <i/>
        <sz val="11"/>
        <color indexed="8"/>
        <rFont val="Calibri"/>
        <family val="2"/>
      </rPr>
      <t xml:space="preserve">)
lub
Sytuacja (2) osoby w momencie zakończenia udziału w projekcie ("osoba pracująca/ prowadząca działalność na własny rachunek po przerwie związanej z urodzeniem/ wychowaniem dziecka" lub </t>
    </r>
    <r>
      <rPr>
        <i/>
        <sz val="11"/>
        <rFont val="Calibri"/>
        <family val="2"/>
      </rPr>
      <t>"osoba podjęła pracę/ rozpoczęła prowadzenie działalności na własny rachunek")</t>
    </r>
  </si>
  <si>
    <r>
      <t xml:space="preserve"> - kobieta
- mężczyzna
</t>
    </r>
    <r>
      <rPr>
        <sz val="11"/>
        <rFont val="Calibri"/>
        <family val="2"/>
      </rPr>
      <t>osoba uzyskała kwalifikacje
osoba nabyła kompetencje</t>
    </r>
    <r>
      <rPr>
        <sz val="11"/>
        <color indexed="10"/>
        <rFont val="Calibri"/>
        <family val="2"/>
      </rPr>
      <t xml:space="preserve">
</t>
    </r>
  </si>
  <si>
    <t>Liczba osób, które po opuszczeniu programu podjęły pracę lub kontynuowały zatrudnienie</t>
  </si>
  <si>
    <r>
      <rPr>
        <sz val="11"/>
        <color indexed="10"/>
        <rFont val="Calibri"/>
        <family val="2"/>
      </rPr>
      <t xml:space="preserve">
- kobieta
- mężczyzna</t>
    </r>
    <r>
      <rPr>
        <sz val="11"/>
        <rFont val="Calibri"/>
        <family val="2"/>
      </rPr>
      <t xml:space="preserve">
- osoba bezrobotna zarejestrowana w ewidencji urzędów pracy
- osoba bezrobotna niezarejestrowana w ewidencji urzędów pracy
- osoba bierna zawodowo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</si>
  <si>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 xml:space="preserve">Status osoby na rynku pracy w chwili przystąpienia do projektu </t>
    </r>
    <r>
      <rPr>
        <sz val="10"/>
        <rFont val="Arial CE"/>
        <family val="0"/>
      </rPr>
      <t>("osoba bierna zawodowo")</t>
    </r>
  </si>
  <si>
    <t>Liczba osób długotrwale bezrobotnych objętych wsparciem w programie</t>
  </si>
  <si>
    <t>Data założenia działalności gospodarczej</t>
  </si>
  <si>
    <t>Osoba należąca do mniejszości narodowej lub etnicznej, migrant, osoba obcego pochodzenia</t>
  </si>
  <si>
    <t>Osoba bezdomna lub dotknięta wykluczeniem z dostępu do mieszkań</t>
  </si>
  <si>
    <t>Osoba z niepełnosprawnościami</t>
  </si>
  <si>
    <t>Osoba przebywająca w gospodarstwie domowym bez osób pracujących</t>
  </si>
  <si>
    <t>w tym: w gospodarstwie domowym z dziećmi pozostającymi na utrzymaniu</t>
  </si>
  <si>
    <t>Osoba żyjąca w gospodarstwie składającym się z jednej osoby dorosłej i dzieci pozostających na utrzymaniu</t>
  </si>
  <si>
    <t>Osoba w innej niekorzystnej sytuacji społecznej (innej niż wymienione powyżej)</t>
  </si>
  <si>
    <t>Liczba osób w wieku 50 lat i więcej objętych wsparciem w programie</t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</si>
  <si>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 xml:space="preserve">
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Wiek w chwili przystąpienia do projektu</t>
    </r>
    <r>
      <rPr>
        <sz val="11"/>
        <rFont val="Calibri"/>
        <family val="2"/>
      </rPr>
      <t xml:space="preserve"> &gt;= 50 lat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Status osoby na rynku pracy w chwili przystąpienia do projektu</t>
    </r>
    <r>
      <rPr>
        <sz val="11"/>
        <rFont val="Calibri"/>
        <family val="2"/>
      </rPr>
      <t xml:space="preserve"> ("osoba bezrobotna zarejestrowana w ewidencji urzędów pracy" lub "osoba bezrobotna niezarejestrowana w ewidencji urzędów pracy" lub "osoba bierna zawodowo")</t>
    </r>
  </si>
  <si>
    <r>
      <rPr>
        <sz val="11"/>
        <color indexed="10"/>
        <rFont val="Calibri"/>
        <family val="2"/>
      </rPr>
      <t xml:space="preserve">
- mężczyzna</t>
    </r>
    <r>
      <rPr>
        <sz val="11"/>
        <rFont val="Calibri"/>
        <family val="2"/>
      </rPr>
      <t xml:space="preserve">
- niższe niż podstawowe (ISCED 0)
- podstawowe (ISCED 1)
- gimnazjalne (ISCED 2)
- ponadgimnazjalne (ISCED 3)
- osoba bezrobotna zarejestrowana w ewidencji urzędów pracy
- osoba bezrobotna niezarejestrowana w ewidencji urzędów pracy
- osoba bierna zawodowo</t>
    </r>
  </si>
  <si>
    <t>WLWK-022</t>
  </si>
  <si>
    <t>Liczba osób, które otrzymały bezzwrotne środki na podjęcie działalności gospodarczej w programie</t>
  </si>
  <si>
    <r>
      <t xml:space="preserve">Dane uczestników projektów otrzymujących wsparcie - indywidualni i pracownicy instytucji
</t>
    </r>
    <r>
      <rPr>
        <sz val="11"/>
        <color indexed="10"/>
        <rFont val="Calibri"/>
        <family val="2"/>
      </rPr>
      <t xml:space="preserve">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("dotacja na rozpoczęcie własnej działalności gospodarczej")</t>
    </r>
  </si>
  <si>
    <r>
      <rPr>
        <sz val="11"/>
        <color indexed="10"/>
        <rFont val="Calibri"/>
        <family val="2"/>
      </rPr>
      <t xml:space="preserve">
- kobieta
- mężczyzna</t>
    </r>
    <r>
      <rPr>
        <sz val="11"/>
        <rFont val="Calibri"/>
        <family val="2"/>
      </rPr>
      <t xml:space="preserve">
- dotacja na rozpoczęcie własnej działalności gospodarczej</t>
    </r>
  </si>
  <si>
    <t>Data rozpoczęcia udziału we wsparciu (powinna mieścić się w zakresie dat Wniosek za okres od… do…)</t>
  </si>
  <si>
    <r>
      <t xml:space="preserve">Dane uczestników projektów otrzymujących wsparcie - indywidualni i pracownicy instytucji
</t>
    </r>
    <r>
      <rPr>
        <sz val="11"/>
        <color indexed="10"/>
        <rFont val="Calibri"/>
        <family val="2"/>
      </rPr>
      <t xml:space="preserve">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("dotacja na rozpoczęcie własnej działalności gospodarczej")</t>
    </r>
  </si>
  <si>
    <r>
      <rPr>
        <sz val="11"/>
        <color indexed="10"/>
        <rFont val="Calibri"/>
        <family val="2"/>
      </rPr>
      <t xml:space="preserve">
- kobieta</t>
    </r>
    <r>
      <rPr>
        <sz val="11"/>
        <rFont val="Calibri"/>
        <family val="2"/>
      </rPr>
      <t xml:space="preserve">
- dotacja na rozpoczęcie własnej działalności gospodarczej</t>
    </r>
  </si>
  <si>
    <r>
      <t xml:space="preserve">Dane uczestników projektów otrzymujących wsparcie - indywidualni i pracownicy instytucji
</t>
    </r>
    <r>
      <rPr>
        <u val="single"/>
        <sz val="11"/>
        <color indexed="8"/>
        <rFont val="Calibri"/>
        <family val="2"/>
      </rPr>
      <t>Dane uczestnika</t>
    </r>
    <r>
      <rPr>
        <sz val="10"/>
        <rFont val="Arial CE"/>
        <family val="0"/>
      </rPr>
      <t xml:space="preserve">:
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u val="single"/>
        <sz val="11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 xml:space="preserve">
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
</t>
    </r>
    <r>
      <rPr>
        <i/>
        <sz val="11"/>
        <color indexed="8"/>
        <rFont val="Calibri"/>
        <family val="2"/>
      </rPr>
      <t>Rodzaj przyznanego wsparcia</t>
    </r>
    <r>
      <rPr>
        <sz val="10"/>
        <rFont val="Arial CE"/>
        <family val="0"/>
      </rPr>
      <t xml:space="preserve"> ("program typu outplacement")
</t>
    </r>
    <r>
      <rPr>
        <i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podjęła pracę/ rozpoczęła prowadzenie działalności na własny rachunek" lub "osoba kontynuuje zatrudnienie")
lub
</t>
    </r>
    <r>
      <rPr>
        <i/>
        <sz val="11"/>
        <color indexed="8"/>
        <rFont val="Calibri"/>
        <family val="2"/>
      </rPr>
      <t xml:space="preserve">Sytuacja (2) osoby w momencie zakończenia udziału w projekcie </t>
    </r>
    <r>
      <rPr>
        <sz val="10"/>
        <rFont val="Arial CE"/>
        <family val="0"/>
      </rPr>
      <t>("osoba podjęła pracę/ rozpoczęła prowadzenie działalności na własny rachunek" lub "osoba kontynuuje zatrudnienie")</t>
    </r>
  </si>
  <si>
    <r>
      <t xml:space="preserve">
</t>
    </r>
    <r>
      <rPr>
        <sz val="11"/>
        <color indexed="10"/>
        <rFont val="Calibri"/>
        <family val="2"/>
      </rPr>
      <t>kobieta</t>
    </r>
    <r>
      <rPr>
        <sz val="10"/>
        <rFont val="Arial CE"/>
        <family val="0"/>
      </rPr>
      <t xml:space="preserve">
program typu outplacement
osoba podjęła pracę/ rozpoczęła prowadzenie działalności na własny rachunek
osoba kontynuuje zatrudnienie</t>
    </r>
  </si>
  <si>
    <r>
      <t xml:space="preserve">
</t>
    </r>
    <r>
      <rPr>
        <sz val="11"/>
        <color indexed="10"/>
        <rFont val="Calibri"/>
        <family val="2"/>
      </rPr>
      <t>- mężczyzna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
- osoba bierna zawodowo
- osoba podjęła pracę/ rozpoczęła prowadzenie </t>
    </r>
    <r>
      <rPr>
        <sz val="11"/>
        <rFont val="Calibri"/>
        <family val="2"/>
      </rPr>
      <t xml:space="preserve">działalności na własny rachunek
</t>
    </r>
    <r>
      <rPr>
        <sz val="11"/>
        <rFont val="Calibri"/>
        <family val="2"/>
      </rPr>
      <t>- osoba pracująca/ prowadząca działalność na własny rachunek po przerwie związanej z urodzeniem/ wychowaniem dziecka</t>
    </r>
    <r>
      <rPr>
        <sz val="10"/>
        <rFont val="Arial CE"/>
        <family val="0"/>
      </rPr>
      <t xml:space="preserve">
</t>
    </r>
  </si>
  <si>
    <t>WLWK-024</t>
  </si>
  <si>
    <t xml:space="preserve">Liczba osób, które uzyskały kwalifikacje po opuszczeniu programu 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</si>
  <si>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bezrobotna zarejestrowana w ewidencji urzędów pracy" lub "osoba bezrobotna niezarejestrowana w ewidencji urzędów pracy" lub "osoba bierna zawodowo")
- </t>
    </r>
    <r>
      <rPr>
        <i/>
        <sz val="11"/>
        <color indexed="8"/>
        <rFont val="Calibri"/>
        <family val="2"/>
      </rPr>
      <t>Sytuacja (1) o</t>
    </r>
    <r>
      <rPr>
        <i/>
        <sz val="11"/>
        <rFont val="Calibri"/>
        <family val="2"/>
      </rPr>
      <t>soby w momencie zakończenia udziału w projekcie</t>
    </r>
    <r>
      <rPr>
        <sz val="11"/>
        <rFont val="Calibri"/>
        <family val="2"/>
      </rPr>
      <t xml:space="preserve"> ("osoba podjęła pracę/ rozpoczęła prowadzenie działalności na własny rachunek") </t>
    </r>
    <r>
      <rPr>
        <sz val="11"/>
        <rFont val="Calibri"/>
        <family val="2"/>
      </rPr>
      <t xml:space="preserve">lub "osoba pracująca/ prowadząca działalność na własny rachunek po przerwie związanej z urodzeniem/ wychowaniem dziecka" </t>
    </r>
    <r>
      <rPr>
        <sz val="11"/>
        <rFont val="Calibri"/>
        <family val="2"/>
      </rPr>
      <t xml:space="preserve">lub
- </t>
    </r>
    <r>
      <rPr>
        <i/>
        <sz val="11"/>
        <rFont val="Calibri"/>
        <family val="2"/>
      </rPr>
      <t>Sytuacja (2) osoby w momencie zakończenia udziału w projekcie</t>
    </r>
    <r>
      <rPr>
        <sz val="11"/>
        <rFont val="Calibri"/>
        <family val="2"/>
      </rPr>
      <t xml:space="preserve"> ("osoba podjęła pracę/ rozpoczęła prowadzenie działalności na własny rachunek")</t>
    </r>
    <r>
      <rPr>
        <sz val="11"/>
        <rFont val="Calibri"/>
        <family val="2"/>
      </rPr>
      <t xml:space="preserve"> lub "osoba pracująca/ prowadząca działalność na własny rachunek po przerwie związanej z urodzeniem/ wychowaniem dziecka"</t>
    </r>
  </si>
  <si>
    <r>
      <t xml:space="preserve">nauczyciel kształcenia zawodowego 
nauczyciel kształcenia ogólnego
nauczyciel wychowania przedszkolnego
osoba uzyskała kwalifikacje
osoba nabyła kompetencje
</t>
    </r>
    <r>
      <rPr>
        <sz val="11"/>
        <color indexed="10"/>
        <rFont val="Calibri"/>
        <family val="2"/>
      </rPr>
      <t>kobieta</t>
    </r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</si>
  <si>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Wykształcenie</t>
    </r>
    <r>
      <rPr>
        <sz val="11"/>
        <rFont val="Calibri"/>
        <family val="2"/>
      </rPr>
      <t xml:space="preserve"> ("niższe niż podstawowe (ISCED 0)" lub "podstawowe (ISCED 1)" lub "gimnazjalne (ISCED 2)" lub "ponadgimnazjalne (ISCED 3)")
</t>
    </r>
  </si>
  <si>
    <r>
      <rPr>
        <sz val="11"/>
        <color indexed="10"/>
        <rFont val="Calibri"/>
        <family val="2"/>
      </rPr>
      <t xml:space="preserve">
- mężczyzna</t>
    </r>
    <r>
      <rPr>
        <sz val="11"/>
        <rFont val="Calibri"/>
        <family val="2"/>
      </rPr>
      <t xml:space="preserve">
- niższe niż podstawowe (ISCED 0)
- podstawowe (ISCED 1)
- gimnazjalne (ISCED 2)
- ponadgimnazjalne (ISCED 3)
</t>
    </r>
  </si>
  <si>
    <t>WLWK-069</t>
  </si>
  <si>
    <r>
      <rPr>
        <sz val="11"/>
        <color indexed="10"/>
        <rFont val="Calibri"/>
        <family val="2"/>
      </rPr>
      <t xml:space="preserve">
- kobieta
- mężczyzna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
- osoba bierna zawodowo
</t>
    </r>
    <r>
      <rPr>
        <sz val="11"/>
        <rFont val="Calibri"/>
        <family val="2"/>
      </rPr>
      <t xml:space="preserve">- osoba podjęła pracę/ rozpoczęła prowadzenie działalności na własny rachunek
</t>
    </r>
    <r>
      <rPr>
        <sz val="11"/>
        <rFont val="Calibri"/>
        <family val="2"/>
      </rPr>
      <t>- osoba pracująca/ prowadząca działalność na własny rachunek po przerwie związanej z urodzeniem/ wychowaniem dziecka</t>
    </r>
  </si>
  <si>
    <t>program zdrowotny</t>
  </si>
  <si>
    <t>zajęcia dodatkowe</t>
  </si>
  <si>
    <t>w przedszkolu</t>
  </si>
  <si>
    <t>przedsiębiorstwo</t>
  </si>
  <si>
    <r>
      <t xml:space="preserve">Dane uczestników projektów otrzymujących wsparcie - indywidualni i pracownicy instytucji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Płeć ("mężczyzna")</t>
    </r>
    <r>
      <rPr>
        <sz val="11"/>
        <rFont val="Calibri"/>
        <family val="2"/>
      </rPr>
      <t xml:space="preserve">
</t>
    </r>
    <r>
      <rPr>
        <i/>
        <u val="single"/>
        <sz val="11"/>
        <rFont val="Calibri"/>
        <family val="2"/>
      </rPr>
      <t xml:space="preserve">Szczegóły wsparcia:
</t>
    </r>
    <r>
      <rPr>
        <sz val="11"/>
        <rFont val="Calibri"/>
        <family val="2"/>
      </rPr>
      <t>Wartość w polu</t>
    </r>
    <r>
      <rPr>
        <b/>
        <i/>
        <sz val="11"/>
        <rFont val="Calibri"/>
        <family val="2"/>
      </rPr>
      <t xml:space="preserve"> Rodzaj przyznanego wsparcia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("program zdrowotny")</t>
    </r>
  </si>
  <si>
    <r>
      <rPr>
        <sz val="11"/>
        <color indexed="10"/>
        <rFont val="Calibri"/>
        <family val="2"/>
      </rPr>
      <t>mężczyzna</t>
    </r>
    <r>
      <rPr>
        <sz val="11"/>
        <rFont val="Calibri"/>
        <family val="2"/>
      </rPr>
      <t xml:space="preserve">
program zdrowotny</t>
    </r>
  </si>
  <si>
    <t>WLWK-052</t>
  </si>
  <si>
    <t xml:space="preserve">Liczba podmiotów ekonomii społecznej objętych wsparciem </t>
  </si>
  <si>
    <t>szkoła</t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</si>
  <si>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 xml:space="preserve">- </t>
    </r>
    <r>
      <rPr>
        <i/>
        <sz val="11"/>
        <color indexed="10"/>
        <rFont val="Calibri"/>
        <family val="2"/>
      </rPr>
      <t xml:space="preserve">Płeć </t>
    </r>
    <r>
      <rPr>
        <sz val="11"/>
        <color indexed="10"/>
        <rFont val="Calibri"/>
        <family val="2"/>
      </rPr>
      <t>("mężczyzna")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 xml:space="preserve">Wykształcenie </t>
    </r>
    <r>
      <rPr>
        <sz val="11"/>
        <rFont val="Calibri"/>
        <family val="2"/>
      </rPr>
      <t xml:space="preserve">("niższe niż podstawowe (ISCED 0)", "podstawowe (ISCED 1)" lub "gimnazjalne (ISCED 2)" lub "ponadgimnazjalne (ISCED 3)")
</t>
    </r>
    <r>
      <rPr>
        <i/>
        <u val="single"/>
        <sz val="11"/>
        <rFont val="Calibri"/>
        <family val="2"/>
      </rPr>
      <t>Szczegóły wsparcia</t>
    </r>
    <r>
      <rPr>
        <sz val="11"/>
        <rFont val="Calibri"/>
        <family val="2"/>
      </rPr>
      <t xml:space="preserve">: 
</t>
    </r>
    <r>
      <rPr>
        <i/>
        <sz val="11"/>
        <rFont val="Calibri"/>
        <family val="2"/>
      </rPr>
      <t>Status osoby na rynku pracy w chwili przystąpienia do projektu</t>
    </r>
    <r>
      <rPr>
        <sz val="11"/>
        <rFont val="Calibri"/>
        <family val="2"/>
      </rPr>
      <t xml:space="preserve"> ("osoba pracująca")</t>
    </r>
  </si>
  <si>
    <r>
      <t xml:space="preserve">
</t>
    </r>
    <r>
      <rPr>
        <sz val="11"/>
        <color indexed="10"/>
        <rFont val="Calibri"/>
        <family val="2"/>
      </rPr>
      <t>mężczyzna</t>
    </r>
    <r>
      <rPr>
        <sz val="11"/>
        <rFont val="Calibri"/>
        <family val="2"/>
      </rPr>
      <t xml:space="preserve">
niższe niż podstawowe (ISCED 0)
podstawowe (ISCED 1)
gimnazjalne (ISCED 2)
ponadgimnazjalne (ISCED 3)
osoba pracująca</t>
    </r>
  </si>
  <si>
    <t>WLWK-034</t>
  </si>
  <si>
    <t>Liczba mikro-, małych i średnich przedsiębiorstw objętych usługami rozwojowymi w programie</t>
  </si>
  <si>
    <t>nie dotyczy</t>
  </si>
  <si>
    <t xml:space="preserve">placówka systemu oświaty
centrum kształcenia praktycznego/ zawodowego/ ustawicznego
</t>
  </si>
  <si>
    <t>WLWK-079</t>
  </si>
  <si>
    <r>
      <rPr>
        <sz val="11"/>
        <color indexed="10"/>
        <rFont val="Calibri"/>
        <family val="2"/>
      </rPr>
      <t xml:space="preserve">
- kobieta</t>
    </r>
    <r>
      <rPr>
        <sz val="11"/>
        <rFont val="Calibri"/>
        <family val="2"/>
      </rPr>
      <t xml:space="preserve">
- osoba bierna zawodowo</t>
    </r>
  </si>
  <si>
    <t>usługa rozwojowa dla przedsiębiorstwa</t>
  </si>
  <si>
    <t>małe przedsiębiorstwo</t>
  </si>
  <si>
    <t>średnie przedsiębiorstwo</t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</si>
  <si>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Wykonywany zawód</t>
    </r>
    <r>
      <rPr>
        <sz val="10"/>
        <rFont val="Arial CE"/>
        <family val="0"/>
      </rPr>
      <t xml:space="preserve">: </t>
    </r>
    <r>
      <rPr>
        <sz val="11"/>
        <rFont val="Calibri"/>
        <family val="2"/>
      </rPr>
      <t>("</t>
    </r>
    <r>
      <rPr>
        <sz val="11"/>
        <rFont val="Calibri"/>
        <family val="2"/>
      </rPr>
      <t>nauczyciel kształcenia zawodowego" lub
"nauczyciel kształcenia ogólnego" lub
"nauczyciel wychowania przedszkolnego")</t>
    </r>
    <r>
      <rPr>
        <sz val="10"/>
        <rFont val="Arial CE"/>
        <family val="0"/>
      </rPr>
      <t xml:space="preserve">
oraz
Wartość w polu 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Wartość w polu </t>
    </r>
    <r>
      <rPr>
        <b/>
        <sz val="11"/>
        <color indexed="8"/>
        <rFont val="Calibri"/>
        <family val="2"/>
      </rPr>
      <t xml:space="preserve">Sytuacja (2) osoby w momencie zakończenia udziału w projekcie  </t>
    </r>
    <r>
      <rPr>
        <sz val="10"/>
        <rFont val="Arial CE"/>
        <family val="0"/>
      </rPr>
      <t>("osoba uzyskała kwalifikacje" lub "osoba nabyła kompetencje")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</si>
  <si>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 - Płeć ("kobieta")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Wykonywany zawód</t>
    </r>
    <r>
      <rPr>
        <sz val="10"/>
        <rFont val="Arial CE"/>
        <family val="0"/>
      </rPr>
      <t xml:space="preserve">: </t>
    </r>
    <r>
      <rPr>
        <sz val="11"/>
        <rFont val="Calibri"/>
        <family val="2"/>
      </rPr>
      <t>("</t>
    </r>
    <r>
      <rPr>
        <sz val="11"/>
        <rFont val="Calibri"/>
        <family val="2"/>
      </rPr>
      <t>nauczyciel kształcenia zawodowego" lub
"nauczyciel kształcenia ogólnego" lub
"nauczyciel wychowania przedszkolnego")</t>
    </r>
    <r>
      <rPr>
        <sz val="10"/>
        <rFont val="Arial CE"/>
        <family val="0"/>
      </rPr>
      <t xml:space="preserve">
oraz
Wartość w polu 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Wartość w polu </t>
    </r>
    <r>
      <rPr>
        <b/>
        <sz val="11"/>
        <color indexed="8"/>
        <rFont val="Calibri"/>
        <family val="2"/>
      </rPr>
      <t xml:space="preserve">Sytuacja (2) osoby w momencie zakończenia udziału w projekcie  </t>
    </r>
    <r>
      <rPr>
        <sz val="10"/>
        <rFont val="Arial CE"/>
        <family val="0"/>
      </rPr>
      <t>("osoba uzyskała kwalifikacje" lub "osoba nabyła kompetencje")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</si>
  <si>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(osoba bezrobotna zarejestrowana w ewidencji urzędów pracy" lub "osoba bezrobotna niezarejestrowana w ewidencji urzędów pracy")
- 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 xml:space="preserve"> ("osoba długotrwale bezrobotna")</t>
    </r>
  </si>
  <si>
    <r>
      <rPr>
        <sz val="11"/>
        <color indexed="10"/>
        <rFont val="Calibri"/>
        <family val="2"/>
      </rPr>
      <t xml:space="preserve">
- kobieta</t>
    </r>
    <r>
      <rPr>
        <sz val="10"/>
        <rFont val="Arial CE"/>
        <family val="0"/>
      </rPr>
      <t xml:space="preserve">
- osoba bezrobotna zarejestrowana w ewidencji urzędów pracy
   - (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>) osoba długotrwale bezrobotna
-osoba bezrobotna niezarejestrowana w ewidencji urzędów pracy
   - (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>) osoba długotrwale bezrobotna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</si>
  <si>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bezrobotna zarejestrowana w ewidencji urzędów pracy" lub "osoba bezrobotna niezarejestrowana w ewidencji urzędów pracy" lub "osoba bierna zawodowo")
</t>
    </r>
    <r>
      <rPr>
        <i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pracująca/ prowadząca działalność na własny rachunek po przerwie związanej z urodzeniem/ wychowaniem dziecka" lub "osoba poszukująca pracy po prz</t>
    </r>
    <r>
      <rPr>
        <sz val="11"/>
        <rFont val="Calibri"/>
        <family val="2"/>
      </rPr>
      <t xml:space="preserve">erwie związanej z urodzeniem/ wychowaniem dziecka" lub </t>
    </r>
    <r>
      <rPr>
        <sz val="11"/>
        <rFont val="Calibri"/>
        <family val="2"/>
      </rPr>
      <t>"osoba podjęła pracę/ rozpoczęła prowadzenie działalności na własny rachunek" lub "osoba poszukująca pracy"</t>
    </r>
    <r>
      <rPr>
        <sz val="11"/>
        <rFont val="Calibri"/>
        <family val="2"/>
      </rPr>
      <t>)
lub
S</t>
    </r>
    <r>
      <rPr>
        <i/>
        <sz val="11"/>
        <rFont val="Calibri"/>
        <family val="2"/>
      </rPr>
      <t xml:space="preserve">ytuacja (2) osoby w momencie zakończenia udziału w projekcie </t>
    </r>
    <r>
      <rPr>
        <sz val="11"/>
        <rFont val="Calibri"/>
        <family val="2"/>
      </rPr>
      <t>("osoba pracująca/ prowadząca działalność na własny rachunek po przerwie związanej z urodzeniem/ wychowaniem dziecka" lub "osoba poszukująca pracy po przerwie związanej z urodzeniem/ wychowaniem dziecka" lub</t>
    </r>
    <r>
      <rPr>
        <sz val="11"/>
        <rFont val="Calibri"/>
        <family val="2"/>
      </rPr>
      <t xml:space="preserve"> "osoba podjęła pracę/ rozpoczęła prowadzenie działalności na własny rachunek" lub "osoba poszukująca pracy"</t>
    </r>
    <r>
      <rPr>
        <sz val="11"/>
        <rFont val="Calibri"/>
        <family val="2"/>
      </rPr>
      <t>)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</si>
  <si>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 lub "mężczyzna")</t>
    </r>
    <r>
      <rPr>
        <sz val="10"/>
        <rFont val="Arial CE"/>
        <family val="0"/>
      </rPr>
      <t xml:space="preserve">
Wartość w polu PESEL (wiek na podstawie nr PESEL &gt;= 25 lata)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</t>
    </r>
    <r>
      <rPr>
        <b/>
        <sz val="11"/>
        <color indexed="8"/>
        <rFont val="Calibri"/>
        <family val="2"/>
      </rPr>
      <t xml:space="preserve">Wartość w polu Sytuacja (2) osoby w momencie zakończenia udziału w projekcie </t>
    </r>
    <r>
      <rPr>
        <sz val="10"/>
        <rFont val="Arial CE"/>
        <family val="0"/>
      </rPr>
      <t xml:space="preserve"> ("osoba uzyskała kwalifikacje" lub "osoba nabyła kompetencje")</t>
    </r>
  </si>
  <si>
    <t>instruktor praktycznej nauki zawodu</t>
  </si>
  <si>
    <t>placówka systemu oświaty</t>
  </si>
  <si>
    <t>centrum kształcenia praktycznego/ zawodowego/ ustawicznego</t>
  </si>
  <si>
    <t>PU</t>
  </si>
  <si>
    <t>PW</t>
  </si>
  <si>
    <t>RU</t>
  </si>
  <si>
    <t>PI</t>
  </si>
  <si>
    <t>PIW</t>
  </si>
  <si>
    <t>RW</t>
  </si>
  <si>
    <t xml:space="preserve">Liczba nauczycieli, którzy uzyskali kwalifikacje lub nabyli kompetencje po opuszczeniu programu </t>
  </si>
  <si>
    <r>
      <rPr>
        <sz val="11"/>
        <color indexed="10"/>
        <rFont val="Calibri"/>
        <family val="2"/>
      </rPr>
      <t xml:space="preserve">
- kobieta
- mężczyzna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</t>
    </r>
  </si>
  <si>
    <r>
      <t xml:space="preserve">
</t>
    </r>
    <r>
      <rPr>
        <sz val="11"/>
        <color indexed="10"/>
        <rFont val="Calibri"/>
        <family val="2"/>
      </rPr>
      <t>- mężczyzna</t>
    </r>
    <r>
      <rPr>
        <sz val="10"/>
        <rFont val="Arial CE"/>
        <family val="0"/>
      </rPr>
      <t xml:space="preserve">
- osoba pracująca
</t>
    </r>
    <r>
      <rPr>
        <sz val="11"/>
        <rFont val="Calibri"/>
        <family val="2"/>
      </rPr>
      <t>-</t>
    </r>
    <r>
      <rPr>
        <sz val="11"/>
        <rFont val="Calibri"/>
        <family val="2"/>
      </rPr>
      <t xml:space="preserve"> osoba podjęła pracę/ rozpoczęła prowadzenie działalności na własny rachunek</t>
    </r>
    <r>
      <rPr>
        <sz val="10"/>
        <rFont val="Arial CE"/>
        <family val="0"/>
      </rPr>
      <t xml:space="preserve">
- osoba pracująca/ prowadząca działalność na własny rachunek po przerwie związanej z urodzeniem/ wychowaniem dziecka</t>
    </r>
  </si>
  <si>
    <t>WLWK-031</t>
  </si>
  <si>
    <t>Liczba osób pozostających bez pracy, które znalazły pracę lub poszukują pracy po opuszczeniu programu</t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</si>
  <si>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 lub "mężczyzna")</t>
    </r>
    <r>
      <rPr>
        <sz val="10"/>
        <rFont val="Arial CE"/>
        <family val="0"/>
      </rPr>
      <t xml:space="preserve">
Wartość w polu</t>
    </r>
    <r>
      <rPr>
        <b/>
        <sz val="11"/>
        <color indexed="8"/>
        <rFont val="Calibri"/>
        <family val="2"/>
      </rPr>
      <t xml:space="preserve"> PESEL</t>
    </r>
    <r>
      <rPr>
        <sz val="10"/>
        <rFont val="Arial CE"/>
        <family val="0"/>
      </rPr>
      <t xml:space="preserve"> (wiek na podstawie nr PESEL &gt;= 50 lat)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Wartość w polu </t>
    </r>
    <r>
      <rPr>
        <b/>
        <sz val="11"/>
        <color indexed="8"/>
        <rFont val="Calibri"/>
        <family val="2"/>
      </rPr>
      <t xml:space="preserve">Sytuacja (2) osoby w momencie zakończenia udziału w projekcie  </t>
    </r>
    <r>
      <rPr>
        <sz val="10"/>
        <rFont val="Arial CE"/>
        <family val="0"/>
      </rPr>
      <t>("osoba uzyskała kwalifikacje" lub "osoba nabyła kompetencje")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</si>
  <si>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("kobieta")</t>
    </r>
    <r>
      <rPr>
        <sz val="10"/>
        <rFont val="Arial CE"/>
        <family val="0"/>
      </rPr>
      <t xml:space="preserve">
Wartość w polu PESEL (wiek na podstawie nr PESEL &gt;= 50 lata)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</t>
    </r>
    <r>
      <rPr>
        <b/>
        <sz val="11"/>
        <color indexed="8"/>
        <rFont val="Calibri"/>
        <family val="2"/>
      </rPr>
      <t xml:space="preserve">Wartość w polu Sytuacja (2) osoby w momencie zakończenia udziału w projekcie </t>
    </r>
    <r>
      <rPr>
        <sz val="10"/>
        <rFont val="Arial CE"/>
        <family val="0"/>
      </rPr>
      <t xml:space="preserve"> ("osoba uzyskała kwalifikacje" lub "osoba nabyła kompetencje")</t>
    </r>
  </si>
  <si>
    <r>
      <t xml:space="preserve"> - kobieta
</t>
    </r>
    <r>
      <rPr>
        <sz val="11"/>
        <rFont val="Calibri"/>
        <family val="2"/>
      </rPr>
      <t xml:space="preserve">
osoba uzyskała kwalifikacje
osoba nabyła kompetencje</t>
    </r>
    <r>
      <rPr>
        <sz val="11"/>
        <color indexed="10"/>
        <rFont val="Calibri"/>
        <family val="2"/>
      </rPr>
      <t xml:space="preserve">
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</si>
  <si>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("mężczyzna")</t>
    </r>
    <r>
      <rPr>
        <sz val="10"/>
        <rFont val="Arial CE"/>
        <family val="0"/>
      </rPr>
      <t xml:space="preserve">
Wartość w polu PESEL (wiek na podstawie nr PESEL &gt;= 50 lata)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</t>
    </r>
    <r>
      <rPr>
        <b/>
        <sz val="11"/>
        <color indexed="8"/>
        <rFont val="Calibri"/>
        <family val="2"/>
      </rPr>
      <t xml:space="preserve">Wartość w polu Sytuacja (2) osoby w momencie zakończenia udziału w projekcie </t>
    </r>
    <r>
      <rPr>
        <sz val="10"/>
        <rFont val="Arial CE"/>
        <family val="0"/>
      </rPr>
      <t xml:space="preserve"> ("osoba uzyskała kwalifikacje" lub "osoba nabyła kompetencje")</t>
    </r>
  </si>
  <si>
    <t>WLWK-074</t>
  </si>
  <si>
    <t>Liczba osób uczestniczących w pozaszkolnych formach kształcenia w programie</t>
  </si>
  <si>
    <r>
      <t xml:space="preserve">Dane uczestników projektów otrzymujących wsparcie – indywidualni i pracownicy instytucji 
</t>
    </r>
    <r>
      <rPr>
        <i/>
        <u val="single"/>
        <sz val="11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 lub "mężczyzna")</t>
    </r>
    <r>
      <rPr>
        <i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Wartość w polu </t>
    </r>
    <r>
      <rPr>
        <b/>
        <sz val="11"/>
        <rFont val="Calibri"/>
        <family val="2"/>
      </rPr>
      <t>PESEL</t>
    </r>
    <r>
      <rPr>
        <sz val="11"/>
        <rFont val="Calibri"/>
        <family val="2"/>
      </rPr>
      <t xml:space="preserve"> (wiek na podstawie nr PESEL &gt;= 18 lat)
</t>
    </r>
    <r>
      <rPr>
        <i/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Wartość w polu </t>
    </r>
    <r>
      <rPr>
        <b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("szkolenie/kurs")
</t>
    </r>
  </si>
  <si>
    <r>
      <rPr>
        <sz val="11"/>
        <color indexed="10"/>
        <rFont val="Calibri"/>
        <family val="2"/>
      </rPr>
      <t xml:space="preserve"> - kobieta
- mężczyzna</t>
    </r>
    <r>
      <rPr>
        <sz val="10"/>
        <rFont val="Arial CE"/>
        <family val="0"/>
      </rPr>
      <t xml:space="preserve">
szkolenie/kurs
</t>
    </r>
  </si>
  <si>
    <r>
      <t xml:space="preserve">Dane uczestników projektów otrzymujących wsparcie – indywidualni i pracownicy instytucji 
</t>
    </r>
    <r>
      <rPr>
        <i/>
        <u val="single"/>
        <sz val="11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("kobieta")</t>
    </r>
    <r>
      <rPr>
        <i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Wartość w polu </t>
    </r>
    <r>
      <rPr>
        <b/>
        <sz val="11"/>
        <rFont val="Calibri"/>
        <family val="2"/>
      </rPr>
      <t>PESEL</t>
    </r>
    <r>
      <rPr>
        <sz val="11"/>
        <rFont val="Calibri"/>
        <family val="2"/>
      </rPr>
      <t xml:space="preserve"> (wiek na podstawie nr PESEL &gt;= 18 lat)
</t>
    </r>
    <r>
      <rPr>
        <i/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Wartość w polu </t>
    </r>
    <r>
      <rPr>
        <b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("szkolenie/kurs")
</t>
    </r>
  </si>
  <si>
    <r>
      <t xml:space="preserve">
</t>
    </r>
    <r>
      <rPr>
        <sz val="11"/>
        <color indexed="10"/>
        <rFont val="Calibri"/>
        <family val="2"/>
      </rPr>
      <t xml:space="preserve"> - kobieta
</t>
    </r>
    <r>
      <rPr>
        <sz val="11"/>
        <rFont val="Calibri"/>
        <family val="2"/>
      </rPr>
      <t>szkolenie/kurs</t>
    </r>
    <r>
      <rPr>
        <sz val="11"/>
        <color indexed="10"/>
        <rFont val="Calibri"/>
        <family val="2"/>
      </rPr>
      <t xml:space="preserve">
</t>
    </r>
  </si>
  <si>
    <t>Czy liczyć?</t>
  </si>
  <si>
    <t>osoba poszukująca pracy po przerwie związanej z urodzeniem/ wychowaniem dziecka</t>
  </si>
  <si>
    <t>osoba poszukująca pracy</t>
  </si>
  <si>
    <t>Liczba osób pozostających bez pracy, które znalazły pracę lub poszukują pracy po opuszczeniu programu (część pierwsza - syt. 1)</t>
  </si>
  <si>
    <t>WLWK-031-1</t>
  </si>
  <si>
    <t>WLWK-031-2</t>
  </si>
  <si>
    <t>Liczba osób pozostających bez pracy, które znalazły pracę lub poszukują pracy po opuszczeniu programu (część druga - syt. 2)</t>
  </si>
  <si>
    <r>
      <t xml:space="preserve">
</t>
    </r>
    <r>
      <rPr>
        <sz val="11"/>
        <color indexed="10"/>
        <rFont val="Calibri"/>
        <family val="2"/>
      </rPr>
      <t>kobieta
mężczyzna</t>
    </r>
    <r>
      <rPr>
        <sz val="10"/>
        <rFont val="Arial CE"/>
        <family val="0"/>
      </rPr>
      <t xml:space="preserve">
osoba pracująca
osoba uzyskała kwalifikacje
osoba nabyła kompetencje</t>
    </r>
  </si>
  <si>
    <r>
      <t xml:space="preserve">
</t>
    </r>
    <r>
      <rPr>
        <sz val="11"/>
        <color indexed="10"/>
        <rFont val="Calibri"/>
        <family val="2"/>
      </rPr>
      <t>- kobieta
- mężczyzna</t>
    </r>
    <r>
      <rPr>
        <sz val="10"/>
        <rFont val="Arial CE"/>
        <family val="0"/>
      </rPr>
      <t xml:space="preserve">
- program typu outplacement</t>
    </r>
  </si>
  <si>
    <r>
      <t xml:space="preserve">
</t>
    </r>
    <r>
      <rPr>
        <sz val="11"/>
        <color indexed="10"/>
        <rFont val="Calibri"/>
        <family val="2"/>
      </rPr>
      <t xml:space="preserve">
- kobieta
- mężczyzna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
- osoba bierna zawodowo
- osoba pracująca/ prowadząca działalność na własny rachunek po przerwie związanej z urodzeniem/ wychowaniem dziecka
- osoba poszukująca pracy po przerwie </t>
    </r>
    <r>
      <rPr>
        <sz val="11"/>
        <rFont val="Calibri"/>
        <family val="2"/>
      </rPr>
      <t xml:space="preserve">związanej z urodzeniem/ wychowaniem dziecka
</t>
    </r>
    <r>
      <rPr>
        <sz val="11"/>
        <rFont val="Calibri"/>
        <family val="2"/>
      </rPr>
      <t>- osoba podjęła pracę/ rozpoczęła prowadzenie działalności na własny rachunek
- osoba poszukująca pracy</t>
    </r>
  </si>
  <si>
    <r>
      <t xml:space="preserve">
</t>
    </r>
    <r>
      <rPr>
        <sz val="11"/>
        <color indexed="10"/>
        <rFont val="Calibri"/>
        <family val="2"/>
      </rPr>
      <t>- kobieta
- mężczyzna</t>
    </r>
    <r>
      <rPr>
        <sz val="11"/>
        <rFont val="Calibri"/>
        <family val="2"/>
      </rPr>
      <t xml:space="preserve">
- osoba bezrobotna zarejestrowana w ewidencji urzędów pracy 
- osoba bezrobotna niezarejestrowana w ewidencji urzędów pracy
- osoba bierna zawodowo
- instrument finansowy</t>
    </r>
  </si>
  <si>
    <r>
      <t xml:space="preserve">
</t>
    </r>
    <r>
      <rPr>
        <sz val="11"/>
        <color indexed="10"/>
        <rFont val="Calibri"/>
        <family val="2"/>
      </rPr>
      <t>kobieta</t>
    </r>
    <r>
      <rPr>
        <sz val="10"/>
        <rFont val="Arial CE"/>
        <family val="0"/>
      </rPr>
      <t xml:space="preserve">
osoba pracująca
osoba uzyskała kwalifikacje
osoba nabyła kompetencje
</t>
    </r>
  </si>
  <si>
    <t>nic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</si>
  <si>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>Szczegóły wsparcia: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 xml:space="preserve">Status osoby na rynku pracy w chwili przystąpienia do projektu </t>
    </r>
    <r>
      <rPr>
        <sz val="11"/>
        <rFont val="Calibri"/>
        <family val="2"/>
      </rPr>
      <t xml:space="preserve">(osoba bezrobotna zarejestrowana w ewidencji urzędów pracy" lub "osoba bezrobotna niezarejestrowana w ewidencji urzędów pracy" lub "osoba bierna zawodowo")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("instrument finansowy")</t>
    </r>
  </si>
  <si>
    <r>
      <rPr>
        <sz val="11"/>
        <color indexed="10"/>
        <rFont val="Calibri"/>
        <family val="2"/>
      </rPr>
      <t xml:space="preserve">
- kobieta</t>
    </r>
    <r>
      <rPr>
        <sz val="11"/>
        <rFont val="Calibri"/>
        <family val="2"/>
      </rPr>
      <t xml:space="preserve">
- osoba bezrobotna zarejestrowana w ewidencji urzędów pracy 
- osoba bezrobotna niezarejestrowana w ewidencji urzędów pracy
- osoba bierna zawodowo
- instrument finansowy
</t>
    </r>
  </si>
  <si>
    <r>
      <t xml:space="preserve">Dane uczestników projektów otrzymujących wsparcie - indywidualni i pracownicy instytucji
</t>
    </r>
    <r>
      <rPr>
        <sz val="11"/>
        <color indexed="10"/>
        <rFont val="Calibri"/>
        <family val="2"/>
      </rPr>
      <t xml:space="preserve">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>Szczegóły wsparcia: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 xml:space="preserve">Status osoby na rynku pracy w chwili przystąpienia do projektu </t>
    </r>
    <r>
      <rPr>
        <sz val="11"/>
        <rFont val="Calibri"/>
        <family val="2"/>
      </rPr>
      <t xml:space="preserve">(osoba bezrobotna zarejestrowana w ewidencji urzędów pracy" lub "osoba bezrobotna niezarejestrowana w ewidencji urzędów pracy" lub "osoba bierna zawodowo")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("instrument finansowy")</t>
    </r>
  </si>
  <si>
    <t>szkoła, w tym:
szkoła podstawowa 
gimnazjum
zasadnicza szkoła zawodowa
liceum ogólnokształcące 
technikum
szkoła specjalna przysposobiająca do pracy
szkoła artystyczna [w tym ogólnokształcące szkoły muzyczne]
doposażenie/wyposażenie (inne niż TIK)</t>
  </si>
  <si>
    <t>WLWK-064</t>
  </si>
  <si>
    <t>Liczba osób z niepełnosprawnościami objętych wsparciem w programie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</si>
  <si>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
Status uczestnika projektu w chwili przystąpienia do projektu
</t>
    </r>
    <r>
      <rPr>
        <sz val="11"/>
        <color indexed="8"/>
        <rFont val="Calibri"/>
        <family val="2"/>
      </rPr>
      <t xml:space="preserve">- </t>
    </r>
    <r>
      <rPr>
        <sz val="10"/>
        <rFont val="Arial CE"/>
        <family val="0"/>
      </rPr>
      <t xml:space="preserve">wartość w polu </t>
    </r>
    <r>
      <rPr>
        <i/>
        <sz val="11"/>
        <color indexed="8"/>
        <rFont val="Calibri"/>
        <family val="2"/>
      </rPr>
      <t>Osoba z niepełnosprawnościami</t>
    </r>
    <r>
      <rPr>
        <sz val="10"/>
        <rFont val="Arial CE"/>
        <family val="0"/>
      </rPr>
      <t xml:space="preserve"> ("tak")</t>
    </r>
  </si>
  <si>
    <r>
      <rPr>
        <sz val="11"/>
        <color indexed="10"/>
        <rFont val="Calibri"/>
        <family val="2"/>
      </rPr>
      <t xml:space="preserve">
- kobieta
- mężczyzna</t>
    </r>
    <r>
      <rPr>
        <sz val="10"/>
        <rFont val="Arial CE"/>
        <family val="0"/>
      </rPr>
      <t xml:space="preserve">
- tak</t>
    </r>
  </si>
  <si>
    <r>
      <t xml:space="preserve">nauczyciel kształcenia zawodowego 
nauczyciel kształcenia ogólnego
nauczyciel wychowania przedszkolnego
osoba uzyskała kwalifikacje
osoba nabyła kompetencje
</t>
    </r>
    <r>
      <rPr>
        <sz val="11"/>
        <color indexed="10"/>
        <rFont val="Calibri"/>
        <family val="2"/>
      </rPr>
      <t xml:space="preserve"> - kobieta
- mężczyzna
</t>
    </r>
  </si>
  <si>
    <t>- Wskaźniki produktu - wyliczane w raporcie po dacie rozpoczęcia udziału w projekcie</t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</si>
  <si>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Płeć ("mężczyzna")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Wykonywany zawód ("nauczyciel kształcenia zawodowego" lub "instruktor praktycznej nauki zawodu")
</t>
    </r>
  </si>
  <si>
    <r>
      <t xml:space="preserve">
- mężczyzna
</t>
    </r>
    <r>
      <rPr>
        <sz val="11"/>
        <rFont val="Calibri"/>
        <family val="2"/>
      </rPr>
      <t>nauczyciel kształcenia zawodowego
instruktor praktycznej nauki zawodu</t>
    </r>
  </si>
  <si>
    <t>WLWK-078</t>
  </si>
  <si>
    <r>
      <t xml:space="preserve">Dane uczestników projektów otrzymujących wsparcie - indywidualni i pracownicy instytucji
</t>
    </r>
    <r>
      <rPr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 xml:space="preserve">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 xml:space="preserve">Wiek w chwili przystąpienia do projektu </t>
    </r>
    <r>
      <rPr>
        <sz val="10"/>
        <rFont val="Arial CE"/>
        <family val="0"/>
      </rPr>
      <t xml:space="preserve">&gt;= 50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</t>
    </r>
  </si>
  <si>
    <r>
      <t xml:space="preserve">
</t>
    </r>
    <r>
      <rPr>
        <sz val="11"/>
        <color indexed="10"/>
        <rFont val="Calibri"/>
        <family val="2"/>
      </rPr>
      <t xml:space="preserve">
- kobieta</t>
    </r>
    <r>
      <rPr>
        <sz val="10"/>
        <rFont val="Arial CE"/>
        <family val="0"/>
      </rPr>
      <t xml:space="preserve">
- osoba pracująca</t>
    </r>
  </si>
  <si>
    <r>
      <t xml:space="preserve">Dane uczestników projektów otrzymujących wsparcie - indywidualni i pracownicy instytucji
</t>
    </r>
    <r>
      <rPr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 xml:space="preserve">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 xml:space="preserve">Wiek w chwili przystąpienia do projektu </t>
    </r>
    <r>
      <rPr>
        <sz val="10"/>
        <rFont val="Arial CE"/>
        <family val="0"/>
      </rPr>
      <t xml:space="preserve">&gt;= 50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</t>
    </r>
  </si>
  <si>
    <r>
      <t xml:space="preserve">
</t>
    </r>
    <r>
      <rPr>
        <sz val="11"/>
        <color indexed="10"/>
        <rFont val="Calibri"/>
        <family val="2"/>
      </rPr>
      <t>- mężczyzna</t>
    </r>
    <r>
      <rPr>
        <sz val="10"/>
        <rFont val="Arial CE"/>
        <family val="0"/>
      </rPr>
      <t xml:space="preserve">
- osoba pracująca</t>
    </r>
  </si>
  <si>
    <t>WLWK-006</t>
  </si>
  <si>
    <t>Wartość bieżąca - 
pole wg którego powinny aktualizować się dane dot. wskaźników w podsumowaniu</t>
  </si>
  <si>
    <t>Wartość narastająco - 
sposób wyliczenia</t>
  </si>
  <si>
    <t>WLWK-001</t>
  </si>
  <si>
    <t>Liczba osób bezrobotnych, w tym długotrwale bezrobotnych, objętych wsparciem w programie</t>
  </si>
  <si>
    <t>Ogółem (kobiety+mężczyźni)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</si>
  <si>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bezrobotna zarejestrowana w ewidencji urzędów pracy" lub "osoba bezrobotna niezarejestrowana w ewidencji urzędów pracy")</t>
    </r>
  </si>
  <si>
    <t>Liczba szkół i placówek systemu oświaty wyposażonych w ramach programu w sprzęt TIK do prowadzenia zajęć edukacyjnych</t>
  </si>
  <si>
    <r>
      <t xml:space="preserve">Dane instytucji otrzymujących wsparcie 
</t>
    </r>
    <r>
      <rPr>
        <i/>
        <u val="single"/>
        <sz val="11"/>
        <color indexed="8"/>
        <rFont val="Calibri"/>
        <family val="2"/>
      </rPr>
      <t xml:space="preserve">Dane podstawowe: 
</t>
    </r>
    <r>
      <rPr>
        <sz val="10"/>
        <rFont val="Arial CE"/>
        <family val="0"/>
      </rPr>
      <t xml:space="preserve">Wartość w polu </t>
    </r>
    <r>
      <rPr>
        <b/>
        <sz val="11"/>
        <color indexed="8"/>
        <rFont val="Calibri"/>
        <family val="2"/>
      </rPr>
      <t xml:space="preserve">Typ instytucji </t>
    </r>
    <r>
      <rPr>
        <sz val="10"/>
        <rFont val="Arial CE"/>
        <family val="0"/>
      </rPr>
      <t xml:space="preserve">(
1 -"szkoła" w tym: "szkoła podstawowa" lub "gimnazjum" lub "zasadnicza szkoła zawodowa" lub "liceum ogólnokształcące" lub technikum" lub  "szkoła specjalna przysposobiająca do pracy" lub " szkoła artystyczna [w tym ogólnokształcące szkoły muzyczne]" 
2 - "placówka systemu oświaty" w tym: "centrum kształcenia praktycznego/ zawodowego/ ustawicznego" lub "inna placówka edukacyjna"
</t>
    </r>
    <r>
      <rPr>
        <i/>
        <u val="single"/>
        <sz val="11"/>
        <color indexed="8"/>
        <rFont val="Calibri"/>
        <family val="2"/>
      </rPr>
      <t xml:space="preserve">Szczegóły wsparcia:
</t>
    </r>
    <r>
      <rPr>
        <sz val="10"/>
        <rFont val="Arial CE"/>
        <family val="0"/>
      </rPr>
      <t xml:space="preserve">Wartość w polu </t>
    </r>
    <r>
      <rPr>
        <b/>
        <sz val="11"/>
        <color indexed="8"/>
        <rFont val="Calibri"/>
        <family val="2"/>
      </rPr>
      <t>Rodzaj przyznanego wsparcia</t>
    </r>
    <r>
      <rPr>
        <sz val="10"/>
        <rFont val="Arial CE"/>
        <family val="0"/>
      </rPr>
      <t xml:space="preserve"> ("wyposażenie w sprzęt TIK")</t>
    </r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</si>
  <si>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 xml:space="preserve">- </t>
    </r>
    <r>
      <rPr>
        <i/>
        <sz val="11"/>
        <color indexed="10"/>
        <rFont val="Calibri"/>
        <family val="2"/>
      </rPr>
      <t xml:space="preserve">Płeć </t>
    </r>
    <r>
      <rPr>
        <sz val="11"/>
        <color indexed="10"/>
        <rFont val="Calibri"/>
        <family val="2"/>
      </rPr>
      <t>("kobieta")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 xml:space="preserve">Wykształcenie </t>
    </r>
    <r>
      <rPr>
        <sz val="11"/>
        <rFont val="Calibri"/>
        <family val="2"/>
      </rPr>
      <t xml:space="preserve">("niższe niż podstawowe (ISCED 0)" lub "podstawowe (ISCED 1)" lub "gimnazjalne (ISCED 2)" lub "ponadgimnazjalne (ISCED 3)")
</t>
    </r>
    <r>
      <rPr>
        <i/>
        <u val="single"/>
        <sz val="11"/>
        <rFont val="Calibri"/>
        <family val="2"/>
      </rPr>
      <t>Szczegóły wsparcia</t>
    </r>
    <r>
      <rPr>
        <sz val="11"/>
        <rFont val="Calibri"/>
        <family val="2"/>
      </rPr>
      <t xml:space="preserve">: 
</t>
    </r>
    <r>
      <rPr>
        <i/>
        <sz val="11"/>
        <rFont val="Calibri"/>
        <family val="2"/>
      </rPr>
      <t>Status osoby na rynku pracy w chwili przystąpienia do projektu</t>
    </r>
    <r>
      <rPr>
        <sz val="11"/>
        <rFont val="Calibri"/>
        <family val="2"/>
      </rPr>
      <t xml:space="preserve"> ("osoba pracująca")</t>
    </r>
  </si>
  <si>
    <r>
      <rPr>
        <sz val="11"/>
        <color indexed="10"/>
        <rFont val="Calibri"/>
        <family val="2"/>
      </rPr>
      <t xml:space="preserve">
kobieta</t>
    </r>
    <r>
      <rPr>
        <sz val="11"/>
        <rFont val="Calibri"/>
        <family val="2"/>
      </rPr>
      <t xml:space="preserve">
niższe niż podstawowe (ISCED 0)
podstawowe (ISCED 1)
gimnazjalne (ISCED 2)
ponadgimnazjalne (ISCED 3)
osoba pracująca</t>
    </r>
  </si>
  <si>
    <t>Dodaj do podsumowania</t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</si>
  <si>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Płeć ("kobieta" lub "mężczyzna")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wsparcia: 
</t>
    </r>
    <r>
      <rPr>
        <sz val="10"/>
        <rFont val="Arial CE"/>
        <family val="0"/>
      </rPr>
      <t xml:space="preserve">Wartość w polu </t>
    </r>
    <r>
      <rPr>
        <b/>
        <sz val="11"/>
        <color indexed="8"/>
        <rFont val="Calibri"/>
        <family val="2"/>
      </rPr>
      <t xml:space="preserve">Wykonywany zawód </t>
    </r>
    <r>
      <rPr>
        <sz val="10"/>
        <rFont val="Arial CE"/>
        <family val="0"/>
      </rPr>
      <t xml:space="preserve">("nauczyciel kształcenia zawodowego" lub "instruktor praktycznej nauki zawodu")
Wartość w polu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>("osoba uzyskała kwalifikacje" lub "osoba nabyła kompetencje")
lub
Wartość w polu</t>
    </r>
    <r>
      <rPr>
        <b/>
        <sz val="11"/>
        <color indexed="8"/>
        <rFont val="Calibri"/>
        <family val="2"/>
      </rPr>
      <t xml:space="preserve"> Sytuacja (2) osoby w momencie zakończenia udziału w projekcie </t>
    </r>
    <r>
      <rPr>
        <sz val="10"/>
        <rFont val="Arial CE"/>
        <family val="0"/>
      </rPr>
      <t xml:space="preserve"> ("osoba uzyskała kwalifikacje" lub "osoba nabyła kompetencje")
</t>
    </r>
  </si>
  <si>
    <r>
      <t xml:space="preserve">nauczyciel kształcenia zawodowego instruktor praktycznej nauki zawodu
osoba uzyskała kwalifikacje
osoba nabyła kompetencje
</t>
    </r>
    <r>
      <rPr>
        <sz val="11"/>
        <color indexed="10"/>
        <rFont val="Calibri"/>
        <family val="2"/>
      </rPr>
      <t xml:space="preserve">
 - kobieta
- mężczyzna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</si>
  <si>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</t>
    </r>
    <r>
      <rPr>
        <i/>
        <sz val="11"/>
        <color indexed="10"/>
        <rFont val="Calibri"/>
        <family val="2"/>
      </rPr>
      <t xml:space="preserve"> Płeć </t>
    </r>
    <r>
      <rPr>
        <sz val="11"/>
        <color indexed="10"/>
        <rFont val="Calibri"/>
        <family val="2"/>
      </rPr>
      <t>("mężczyzna")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
</t>
    </r>
    <r>
      <rPr>
        <i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</t>
    </r>
    <r>
      <rPr>
        <i/>
        <sz val="11"/>
        <color indexed="8"/>
        <rFont val="Calibri"/>
        <family val="2"/>
      </rPr>
      <t xml:space="preserve">Sytuacja (2) osoby w momencie zakończenia udziału w projekcie </t>
    </r>
    <r>
      <rPr>
        <sz val="10"/>
        <rFont val="Arial CE"/>
        <family val="0"/>
      </rPr>
      <t xml:space="preserve"> ("osoba uzyskała kwalifikacje" lub "osoba nabyła kompetencje")</t>
    </r>
  </si>
  <si>
    <r>
      <t xml:space="preserve">
</t>
    </r>
    <r>
      <rPr>
        <sz val="11"/>
        <color indexed="10"/>
        <rFont val="Calibri"/>
        <family val="2"/>
      </rPr>
      <t>mężczyzna</t>
    </r>
    <r>
      <rPr>
        <sz val="10"/>
        <rFont val="Arial CE"/>
        <family val="0"/>
      </rPr>
      <t xml:space="preserve">
osoba pracująca
osoba uzyskała kwalifikacje
osoba nabyła kompetencje
</t>
    </r>
  </si>
  <si>
    <r>
      <t xml:space="preserve">
</t>
    </r>
    <r>
      <rPr>
        <sz val="11"/>
        <color indexed="10"/>
        <rFont val="Calibri"/>
        <family val="2"/>
      </rPr>
      <t>- kobieta
- mężczyzna</t>
    </r>
    <r>
      <rPr>
        <sz val="11"/>
        <rFont val="Calibri"/>
        <family val="2"/>
      </rPr>
      <t xml:space="preserve">
- osoba bezrobotna zarejestrowana w ewidencji urzędów pracy 
- osoba bezrobotna niezarejestrowana w ewidencji urzędów pracy
- osoba bierna zawodowo
- instrument finansowy
</t>
    </r>
  </si>
  <si>
    <r>
      <t xml:space="preserve">
osoba bierna zawodowo
w tym: osoba ucząca się
osoba nabyła kompetencje
</t>
    </r>
    <r>
      <rPr>
        <sz val="11"/>
        <color indexed="10"/>
        <rFont val="Calibri"/>
        <family val="2"/>
      </rPr>
      <t xml:space="preserve"> - kobieta
- mężczyzna</t>
    </r>
    <r>
      <rPr>
        <sz val="10"/>
        <rFont val="Arial CE"/>
        <family val="0"/>
      </rPr>
      <t xml:space="preserve">
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</si>
  <si>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bezrobotna zarejestrowana w ewidencji urzędów pracy" lub "osoba bezrobotna niezarejestrowana w ewidencji urzędów pracy" lub "osoba bierna zawodowo")
- </t>
    </r>
    <r>
      <rPr>
        <i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podjęła p</t>
    </r>
    <r>
      <rPr>
        <sz val="11"/>
        <rFont val="Calibri"/>
        <family val="2"/>
      </rPr>
      <t xml:space="preserve">racę/ rozpoczęła prowadzenie działalności na własny rachunek") </t>
    </r>
    <r>
      <rPr>
        <sz val="11"/>
        <rFont val="Calibri"/>
        <family val="2"/>
      </rPr>
      <t xml:space="preserve">lub "osoba pracująca/ prowadząca działalność na własny rachunek po przerwie związanej z urodzeniem/ wychowaniem dziecka" </t>
    </r>
    <r>
      <rPr>
        <sz val="11"/>
        <rFont val="Calibri"/>
        <family val="2"/>
      </rPr>
      <t xml:space="preserve">lub
- </t>
    </r>
    <r>
      <rPr>
        <i/>
        <sz val="11"/>
        <rFont val="Calibri"/>
        <family val="2"/>
      </rPr>
      <t>Sytuacja (2) osoby w momencie zakończenia udziału w projekcie</t>
    </r>
    <r>
      <rPr>
        <sz val="11"/>
        <rFont val="Calibri"/>
        <family val="2"/>
      </rPr>
      <t xml:space="preserve"> ("osoba podjęła pracę/ rozpoczęła prowadzenie działalności na własny rachunek")</t>
    </r>
    <r>
      <rPr>
        <sz val="11"/>
        <rFont val="Calibri"/>
        <family val="2"/>
      </rPr>
      <t xml:space="preserve"> lub "osoba pracująca/ prowadząca działalność na własny rachunek po przerwie związanej z urodzeniem/ wychowaniem dziecka"</t>
    </r>
  </si>
  <si>
    <r>
      <t xml:space="preserve">Dane instytucji, które otrzymują wsparcie w ramach EFS
Dane podstawowe
typ instytucji: </t>
    </r>
    <r>
      <rPr>
        <i/>
        <sz val="11"/>
        <rFont val="Calibri"/>
        <family val="2"/>
      </rPr>
      <t>podmiot ekonomii społecznej</t>
    </r>
  </si>
  <si>
    <t>WLWK-056</t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</si>
  <si>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 - Płeć ("mężczyzna")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wsparcia:
</t>
    </r>
    <r>
      <rPr>
        <sz val="10"/>
        <rFont val="Arial CE"/>
        <family val="0"/>
      </rPr>
      <t xml:space="preserve">Wartość w polu </t>
    </r>
    <r>
      <rPr>
        <b/>
        <sz val="11"/>
        <color indexed="8"/>
        <rFont val="Calibri"/>
        <family val="2"/>
      </rPr>
      <t xml:space="preserve">Wykonywany zawód </t>
    </r>
    <r>
      <rPr>
        <sz val="10"/>
        <rFont val="Arial CE"/>
        <family val="0"/>
      </rPr>
      <t>("nauczyciel kształcenia zawodowego" lub "nauczyciel kształcenia ogólnego" lub "nauczyciel wychowania przedszkolnego")</t>
    </r>
  </si>
  <si>
    <t>osoba nabyła kompetencje</t>
  </si>
  <si>
    <t>program typu outplacement</t>
  </si>
  <si>
    <t>osoba kontynuuje zatrudnienie</t>
  </si>
  <si>
    <t>- Jeśli w kolumnie "Czy wskaźnik jest obligatoryjny?" wskazano NIE, oznacza to, że wskaźnik powinien się wyliczać, o ile został określony w umowie o dofinansowanie</t>
  </si>
  <si>
    <t>Wartość bieżąca (K)</t>
  </si>
  <si>
    <t>Wartość bieżąca (M)</t>
  </si>
  <si>
    <t>Wartość bieżąca (O)</t>
  </si>
  <si>
    <t>Wartość narastająco (K)</t>
  </si>
  <si>
    <t>Wartość narastająco (M)</t>
  </si>
  <si>
    <t>Wartość narastająco (O)</t>
  </si>
  <si>
    <t>w tym</t>
  </si>
  <si>
    <r>
      <t xml:space="preserve">Dane uczestników projektów otrzymujących wsparcie – indywidualni i pracownicy instytucji 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wsparcia:
</t>
    </r>
    <r>
      <rPr>
        <sz val="10"/>
        <rFont val="Arial CE"/>
        <family val="0"/>
      </rPr>
      <t>Wartość w polu S</t>
    </r>
    <r>
      <rPr>
        <b/>
        <sz val="11"/>
        <color indexed="8"/>
        <rFont val="Calibri"/>
        <family val="2"/>
      </rPr>
      <t xml:space="preserve">tatus osoby na rynku pracy w chwili przystapienia do projektu </t>
    </r>
    <r>
      <rPr>
        <sz val="10"/>
        <rFont val="Arial CE"/>
        <family val="0"/>
      </rPr>
      <t xml:space="preserve">("bierna zawodowo", w tym "osoba ucząca się")
</t>
    </r>
  </si>
  <si>
    <r>
      <t xml:space="preserve">
osoba bierna zawodowo
osoba ucząca się
</t>
    </r>
    <r>
      <rPr>
        <sz val="11"/>
        <color indexed="10"/>
        <rFont val="Calibri"/>
        <family val="2"/>
      </rPr>
      <t>- kobieta</t>
    </r>
    <r>
      <rPr>
        <sz val="10"/>
        <rFont val="Arial CE"/>
        <family val="0"/>
      </rPr>
      <t xml:space="preserve">
</t>
    </r>
  </si>
  <si>
    <r>
      <t xml:space="preserve">
osoba bierna zawodowo
osoba ucząca się
</t>
    </r>
    <r>
      <rPr>
        <sz val="11"/>
        <color indexed="10"/>
        <rFont val="Calibri"/>
        <family val="2"/>
      </rPr>
      <t>- mężczyzna</t>
    </r>
  </si>
  <si>
    <t>WLWK-062</t>
  </si>
  <si>
    <r>
      <t xml:space="preserve">
- mężczyzna
</t>
    </r>
    <r>
      <rPr>
        <sz val="11"/>
        <rFont val="Calibri"/>
        <family val="2"/>
      </rPr>
      <t>osoba uzyskała kwalifikacje
osoba nabyła kompetencje</t>
    </r>
    <r>
      <rPr>
        <sz val="11"/>
        <color indexed="10"/>
        <rFont val="Calibri"/>
        <family val="2"/>
      </rPr>
      <t xml:space="preserve">
</t>
    </r>
  </si>
  <si>
    <t>WLWK-073</t>
  </si>
  <si>
    <t>Wskaźnik</t>
  </si>
  <si>
    <t>Kolumna</t>
  </si>
  <si>
    <t>Kluczowe</t>
  </si>
  <si>
    <t>Okres</t>
  </si>
  <si>
    <t>Czy liczyć</t>
  </si>
  <si>
    <t>Ile rekordów</t>
  </si>
  <si>
    <r>
      <t xml:space="preserve">Dane uczestników projektów otrzymujących wsparcie - indywidualni i pracownicy instytucji
</t>
    </r>
    <r>
      <rPr>
        <sz val="11"/>
        <color indexed="10"/>
        <rFont val="Calibri"/>
        <family val="2"/>
      </rPr>
      <t xml:space="preserve">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(osoba bezrobotna zarejestrowana w ewidencji urzędów pracy" lub "osoba bezrobotna niezarejestrowana w ewidencji urzędów pracy")
- 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 xml:space="preserve"> ("osoba długotrwale bezrobotna")</t>
    </r>
  </si>
  <si>
    <r>
      <t xml:space="preserve">nauczyciel kształcenia zawodowego 
nauczyciel kształcenia ogólnego 
nauczyciel wychowania przedszkolnego
</t>
    </r>
    <r>
      <rPr>
        <sz val="11"/>
        <color indexed="10"/>
        <rFont val="Calibri"/>
        <family val="2"/>
      </rPr>
      <t>- mężczyzna</t>
    </r>
  </si>
  <si>
    <t>WLWK-059</t>
  </si>
  <si>
    <t>Liczba uczniów objętych wsparciem w zakresie rozwijania kompetencji kluczowych w programie</t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</si>
  <si>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 - Płeć ("kobieta" lub "mężczyzna")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wsparcia:
</t>
    </r>
    <r>
      <rPr>
        <sz val="10"/>
        <rFont val="Arial CE"/>
        <family val="0"/>
      </rPr>
      <t>Wartość w polu S</t>
    </r>
    <r>
      <rPr>
        <b/>
        <sz val="11"/>
        <color indexed="8"/>
        <rFont val="Calibri"/>
        <family val="2"/>
      </rPr>
      <t xml:space="preserve">tatus osoby na rynku pracy w chwili przystapienia do projektu </t>
    </r>
    <r>
      <rPr>
        <sz val="10"/>
        <rFont val="Arial CE"/>
        <family val="0"/>
      </rPr>
      <t xml:space="preserve">("bierna zawodowo", w tym "osoba ucząca się")
</t>
    </r>
  </si>
  <si>
    <r>
      <t xml:space="preserve">
osoba bierna zawodowo
osoba ucząca się
</t>
    </r>
    <r>
      <rPr>
        <sz val="11"/>
        <color indexed="10"/>
        <rFont val="Calibri"/>
        <family val="2"/>
      </rPr>
      <t>- kobieta
- mężczyzna</t>
    </r>
    <r>
      <rPr>
        <sz val="10"/>
        <rFont val="Arial CE"/>
        <family val="0"/>
      </rPr>
      <t xml:space="preserve">
</t>
    </r>
  </si>
  <si>
    <r>
      <t xml:space="preserve">Dane uczestników projektów otrzymujących wsparcie - indywidualni i pracownicy instytucji
</t>
    </r>
    <r>
      <rPr>
        <u val="single"/>
        <sz val="11"/>
        <color indexed="8"/>
        <rFont val="Calibri"/>
        <family val="2"/>
      </rPr>
      <t>Dane uczestnika:</t>
    </r>
    <r>
      <rPr>
        <sz val="10"/>
        <rFont val="Arial CE"/>
        <family val="0"/>
      </rPr>
      <t xml:space="preserve">
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
</t>
    </r>
    <r>
      <rPr>
        <i/>
        <sz val="11"/>
        <color indexed="8"/>
        <rFont val="Calibri"/>
        <family val="2"/>
      </rPr>
      <t>Rodzaj przyznanego wsparcia</t>
    </r>
    <r>
      <rPr>
        <sz val="10"/>
        <rFont val="Arial CE"/>
        <family val="0"/>
      </rPr>
      <t xml:space="preserve"> ("program typu outplacement")
</t>
    </r>
    <r>
      <rPr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Wartość w polu </t>
    </r>
    <r>
      <rPr>
        <i/>
        <sz val="11"/>
        <color indexed="8"/>
        <rFont val="Calibri"/>
        <family val="2"/>
      </rPr>
      <t xml:space="preserve">Wykonywany zawód </t>
    </r>
    <r>
      <rPr>
        <sz val="10"/>
        <rFont val="Arial CE"/>
        <family val="0"/>
      </rPr>
      <t>(inne niż "rolnik")</t>
    </r>
  </si>
  <si>
    <r>
      <t xml:space="preserve">
</t>
    </r>
    <r>
      <rPr>
        <sz val="11"/>
        <color indexed="10"/>
        <rFont val="Calibri"/>
        <family val="2"/>
      </rPr>
      <t>- mężczyzna</t>
    </r>
    <r>
      <rPr>
        <sz val="10"/>
        <rFont val="Arial CE"/>
        <family val="0"/>
      </rPr>
      <t xml:space="preserve">
- program typu outplacement
</t>
    </r>
  </si>
  <si>
    <t>WLWK-037</t>
  </si>
  <si>
    <r>
      <rPr>
        <sz val="11"/>
        <color indexed="10"/>
        <rFont val="Calibri"/>
        <family val="2"/>
      </rPr>
      <t xml:space="preserve">
- kobieta
- mężczyzna</t>
    </r>
    <r>
      <rPr>
        <sz val="10"/>
        <rFont val="Arial CE"/>
        <family val="0"/>
      </rPr>
      <t xml:space="preserve">
- osoba bezrobotna zarejestrowana w ewidencji urzędów pracy
   - (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>) osoba długotrwale bezrobotna
- osoba bezrobotna niezarejestrowana w ewidencji urzędów pracy
   - (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>) osoba długotrwale bezrobotna</t>
    </r>
  </si>
  <si>
    <t>NIE</t>
  </si>
  <si>
    <r>
      <t xml:space="preserve">Dane uczestników projektów otrzymujących wsparcie – indywidualni i pracownicy instytucji 
</t>
    </r>
    <r>
      <rPr>
        <sz val="11"/>
        <color indexed="10"/>
        <rFont val="Calibri"/>
        <family val="2"/>
      </rPr>
      <t>Dane uczestnika:
 - Płeć ("kobieta" lub "mężczyzna")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Status osoby na rynku pracy w chwili przystapienia do projektu</t>
    </r>
    <r>
      <rPr>
        <sz val="10"/>
        <rFont val="Arial CE"/>
        <family val="0"/>
      </rPr>
      <t xml:space="preserve"> ("osoba bierna zawodowo", w tym "osoba ucząca się")
Wartość w polu </t>
    </r>
    <r>
      <rPr>
        <b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nabyła kompetencje")
Wartość w polu </t>
    </r>
    <r>
      <rPr>
        <b/>
        <sz val="11"/>
        <color indexed="8"/>
        <rFont val="Calibri"/>
        <family val="2"/>
      </rPr>
      <t xml:space="preserve">Sytuacja (2) osoby w momencie zakończenia udziału w projekcie </t>
    </r>
    <r>
      <rPr>
        <sz val="10"/>
        <rFont val="Arial CE"/>
        <family val="0"/>
      </rPr>
      <t>("osoba nabyła kompetencje")</t>
    </r>
  </si>
  <si>
    <r>
      <t xml:space="preserve">
</t>
    </r>
    <r>
      <rPr>
        <sz val="11"/>
        <color indexed="10"/>
        <rFont val="Calibri"/>
        <family val="2"/>
      </rPr>
      <t xml:space="preserve">
- mężczyzna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
- osoba bierna zawodowo
- osoba pracująca/ prowadząca działalność na własny rachunek po przerwie związanej z urodzeniem/ wychowaniem dziecka
- osoba poszukująca pracy po przerwie związanej z urodzeniem/ wychowaniem dziecka
</t>
    </r>
    <r>
      <rPr>
        <sz val="11"/>
        <rFont val="Calibri"/>
        <family val="2"/>
      </rPr>
      <t>- osoba podjęła pracę/ rozpoczęła prowadzenie działalności na własny rachunek
- osoba poszukująca pracy</t>
    </r>
  </si>
  <si>
    <t>WLWK-032</t>
  </si>
  <si>
    <t>Liczba osób pracujących, łącznie z prowadzącymi działalność na własny rachunek, objętych wsparciem w programie (C) [osoby]</t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</si>
  <si>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 xml:space="preserve">
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Wykształcenie</t>
    </r>
    <r>
      <rPr>
        <sz val="11"/>
        <rFont val="Calibri"/>
        <family val="2"/>
      </rPr>
      <t xml:space="preserve"> ("niższe niż podstawowe (ISCED 0)" lub "podstawowe (ISCED 1)" lub "gimnazjalne (ISCED 2)" lub "ponadgimnazjalne (ISCED 3)")
</t>
    </r>
    <r>
      <rPr>
        <u val="single"/>
        <sz val="11"/>
        <rFont val="Calibri"/>
        <family val="2"/>
      </rPr>
      <t xml:space="preserve">Szczegóły wsparcia: 
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Status osoby na rynku pracy w chwili przystąpienia do projektu</t>
    </r>
    <r>
      <rPr>
        <sz val="11"/>
        <rFont val="Calibri"/>
        <family val="2"/>
      </rPr>
      <t xml:space="preserve"> ("osoba bezrobotna zarejestrowana w ewidencji urzędów pracy" lub "osoba bezrobotna niezarejestrowana w ewidencji urzędów pracy" lub "osoba bierna zawodowo")</t>
    </r>
  </si>
  <si>
    <r>
      <rPr>
        <sz val="11"/>
        <color indexed="10"/>
        <rFont val="Calibri"/>
        <family val="2"/>
      </rPr>
      <t xml:space="preserve">
- kobieta</t>
    </r>
    <r>
      <rPr>
        <sz val="11"/>
        <rFont val="Calibri"/>
        <family val="2"/>
      </rPr>
      <t xml:space="preserve">
- niższe niż podstawowe (ISCED 0)
- podstawowe (ISCED 1)
- gimnazjalne (ISCED 2)
- ponadgimnazjalne (ISCED 3)
- osoba bezrobotna zarejestrowana w ewidencji urzędów pracy
- osoba bezrobotna niezarejestrowana w ewidencji urzędów pracy
- osoba bierna zawodowo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</si>
  <si>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</t>
    </r>
    <r>
      <rPr>
        <i/>
        <sz val="11"/>
        <color indexed="10"/>
        <rFont val="Calibri"/>
        <family val="2"/>
      </rPr>
      <t>:
 - Płeć ("kobieta" lub "mężczyzna")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wsparcia:
</t>
    </r>
    <r>
      <rPr>
        <sz val="10"/>
        <rFont val="Arial CE"/>
        <family val="0"/>
      </rPr>
      <t xml:space="preserve">Wartość w polu </t>
    </r>
    <r>
      <rPr>
        <b/>
        <sz val="11"/>
        <color indexed="8"/>
        <rFont val="Calibri"/>
        <family val="2"/>
      </rPr>
      <t xml:space="preserve">Wykonywany zawód </t>
    </r>
    <r>
      <rPr>
        <sz val="10"/>
        <rFont val="Arial CE"/>
        <family val="0"/>
      </rPr>
      <t>("nauczyciel kształcenia zawodowego" lub "nauczyciel kształcenia ogólnego" lub "nauczyciel wychowania przedszkolnego")</t>
    </r>
  </si>
  <si>
    <r>
      <t xml:space="preserve">nauczyciel kształcenia zawodowego 
nauczyciel kształcenia ogólnego 
nauczyciel wychowania przedszkolnego
</t>
    </r>
    <r>
      <rPr>
        <sz val="11"/>
        <color indexed="10"/>
        <rFont val="Calibri"/>
        <family val="2"/>
      </rPr>
      <t>- kobieta
- mężczyzna</t>
    </r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</si>
  <si>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Wiek w chwili przystąpienia do projektu</t>
    </r>
    <r>
      <rPr>
        <sz val="11"/>
        <rFont val="Calibri"/>
        <family val="2"/>
      </rPr>
      <t xml:space="preserve"> &gt;= 50 lat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Status osoby na rynku pracy w chwili przystąpienia do projektu</t>
    </r>
    <r>
      <rPr>
        <sz val="11"/>
        <rFont val="Calibri"/>
        <family val="2"/>
      </rPr>
      <t xml:space="preserve"> ("osoba bezrobotna zarejestrowana w ewidencji urzędów pracy" lub "osoba bezrobotna niezarejestrowana w ewidencji urzędów pracy" lub "osoba bierna zawodowo")</t>
    </r>
  </si>
  <si>
    <r>
      <rPr>
        <sz val="11"/>
        <color indexed="10"/>
        <rFont val="Calibri"/>
        <family val="2"/>
      </rPr>
      <t xml:space="preserve">
- kobieta</t>
    </r>
    <r>
      <rPr>
        <sz val="11"/>
        <rFont val="Calibri"/>
        <family val="2"/>
      </rPr>
      <t xml:space="preserve">
-osoba bezrobotna zarejestrowana w ewidencji urzędów pracy
-osoba bezrobotna niezarejestrowana w ewidencji urzędów pracy
- osoba bierna zawodowo</t>
    </r>
  </si>
  <si>
    <t>szkoła podstawowa</t>
  </si>
  <si>
    <t>gimnazjum</t>
  </si>
  <si>
    <t>liceum ogólnokształcące</t>
  </si>
  <si>
    <t>instrument finansowy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</si>
  <si>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</t>
    </r>
    <r>
      <rPr>
        <i/>
        <sz val="11"/>
        <color indexed="10"/>
        <rFont val="Calibri"/>
        <family val="2"/>
      </rPr>
      <t xml:space="preserve"> Płeć </t>
    </r>
    <r>
      <rPr>
        <sz val="11"/>
        <color indexed="10"/>
        <rFont val="Calibri"/>
        <family val="2"/>
      </rPr>
      <t>("kobieta")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
</t>
    </r>
    <r>
      <rPr>
        <i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</t>
    </r>
    <r>
      <rPr>
        <i/>
        <sz val="11"/>
        <color indexed="8"/>
        <rFont val="Calibri"/>
        <family val="2"/>
      </rPr>
      <t xml:space="preserve">Sytuacja (2) osoby w momencie zakończenia udziału w projekcie </t>
    </r>
    <r>
      <rPr>
        <sz val="10"/>
        <rFont val="Arial CE"/>
        <family val="0"/>
      </rPr>
      <t xml:space="preserve"> ("osoba uzyskała kwalifikacje" lub "osoba nabyła kompetencje")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</si>
  <si>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("mężczyzna")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 xml:space="preserve">Wykształcenie </t>
    </r>
    <r>
      <rPr>
        <sz val="10"/>
        <rFont val="Arial CE"/>
        <family val="0"/>
      </rPr>
      <t xml:space="preserve">("niższe niż podstawowe (ISCED 0)" lub "podstawowe (ISCED 1)" lub "gimnazjalne (ISCED 2)" lub "ponadgimnazjalne (ISCED 3)")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uzyskała kwalifikacje" lub "osoba nabyła kompetencje")
lub
</t>
    </r>
    <r>
      <rPr>
        <b/>
        <sz val="11"/>
        <color indexed="8"/>
        <rFont val="Calibri"/>
        <family val="2"/>
      </rPr>
      <t xml:space="preserve">Sytuacja (2) osoby w momencie zakończenia udziału w projekcie  </t>
    </r>
    <r>
      <rPr>
        <sz val="10"/>
        <rFont val="Arial CE"/>
        <family val="0"/>
      </rPr>
      <t>("osoba uzyskała kwalifikacje" lub "osoba nabyła kompetencje")</t>
    </r>
  </si>
  <si>
    <r>
      <t xml:space="preserve">-niższe niż podstawowe (ISCED 0)
-podstawowe (ISCED 1)
-gimnazjalne (ISCED 2)
- ponadgimnazjalne (ISCED 3)
osoba uzyskała kwalifikacje
osoba nabyła kompetencje
</t>
    </r>
    <r>
      <rPr>
        <sz val="11"/>
        <color indexed="10"/>
        <rFont val="Calibri"/>
        <family val="2"/>
      </rPr>
      <t xml:space="preserve">
- mężczyzna</t>
    </r>
  </si>
  <si>
    <t>WLWK-072</t>
  </si>
  <si>
    <t>szkolenie/ kurs</t>
  </si>
  <si>
    <t>wyposażenie w sprzęt TIK</t>
  </si>
  <si>
    <t>WB</t>
  </si>
  <si>
    <t>WN</t>
  </si>
  <si>
    <t>WLWK-062_1</t>
  </si>
  <si>
    <t>WLWK-062_2</t>
  </si>
  <si>
    <t>zasadnicza szkoła zawodowa</t>
  </si>
  <si>
    <t>technikum</t>
  </si>
  <si>
    <t>szkoła specjalna przysposobiająca do pracy</t>
  </si>
  <si>
    <t>szkoła artystyczna [w tym ogólnokształcące szkoły muzyczne]</t>
  </si>
  <si>
    <t>inna placówka edukacyjna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</si>
  <si>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bezrobotna zarejestrowana w ewidencji urzędów pracy" lub "osoba bezrobotna niezarejestrowana w ewidencji urzędów pracy" lub "osoba bierna zawodowo")
</t>
    </r>
    <r>
      <rPr>
        <i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pracująca/ prowadząca działalność na własny rachunek po przerwie związanej z urodzeniem/ wychowaniem dziecka" lub "osoba poszukująca pracy po </t>
    </r>
    <r>
      <rPr>
        <sz val="11"/>
        <rFont val="Calibri"/>
        <family val="2"/>
      </rPr>
      <t xml:space="preserve">przerwie związanej z urodzeniem/ wychowaniem dziecka" lub </t>
    </r>
    <r>
      <rPr>
        <sz val="11"/>
        <rFont val="Calibri"/>
        <family val="2"/>
      </rPr>
      <t>"osoba podjęła pracę/ rozpoczęła prowadzenie działalności na własny rachunek" lub "osoba poszukująca pracy"</t>
    </r>
    <r>
      <rPr>
        <sz val="11"/>
        <rFont val="Calibri"/>
        <family val="2"/>
      </rPr>
      <t>)
lub
S</t>
    </r>
    <r>
      <rPr>
        <i/>
        <sz val="11"/>
        <rFont val="Calibri"/>
        <family val="2"/>
      </rPr>
      <t xml:space="preserve">ytuacja (2) osoby w momencie zakończenia udziału w projekcie </t>
    </r>
    <r>
      <rPr>
        <sz val="11"/>
        <rFont val="Calibri"/>
        <family val="2"/>
      </rPr>
      <t>("osoba pracująca/ prowadząca działalność na własny rachunek po przerwie związanej z urodzeniem/ wychowaniem dziecka" lub "osoba poszukująca pracy po przerwie związanej z urodzeniem/ wychowaniem dziecka" lub</t>
    </r>
    <r>
      <rPr>
        <sz val="11"/>
        <rFont val="Calibri"/>
        <family val="2"/>
      </rPr>
      <t xml:space="preserve"> "osoba podjęła pracę/ rozpoczęła prowadzenie działalności na własny rachunek" lub "osoba poszukująca pracy"</t>
    </r>
    <r>
      <rPr>
        <sz val="11"/>
        <rFont val="Calibri"/>
        <family val="2"/>
      </rPr>
      <t>)</t>
    </r>
  </si>
  <si>
    <r>
      <t xml:space="preserve">
</t>
    </r>
    <r>
      <rPr>
        <sz val="11"/>
        <color indexed="10"/>
        <rFont val="Calibri"/>
        <family val="2"/>
      </rPr>
      <t xml:space="preserve">
- kobieta
- mężczyzna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
- osoba bierna zawodowo
- osoba pracująca/ prowadząca działalność na własny rachunek po przerwie związanej z urodzeniem/ wychowaniem dziecka
- osoba poszukująca pracy po przerwie </t>
    </r>
    <r>
      <rPr>
        <sz val="11"/>
        <rFont val="Calibri"/>
        <family val="2"/>
      </rPr>
      <t xml:space="preserve">związanej z urodzeniem/ wychowaniem dziecka
</t>
    </r>
    <r>
      <rPr>
        <sz val="11"/>
        <rFont val="Calibri"/>
        <family val="2"/>
      </rPr>
      <t>- osoba podjęła pracę/ rozpoczęła prowadzenie działalności na własny rachunek
- osoba poszukująca pracy</t>
    </r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</si>
  <si>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Wiek w chwili przystąpienia do projektu</t>
    </r>
    <r>
      <rPr>
        <sz val="11"/>
        <rFont val="Calibri"/>
        <family val="2"/>
      </rPr>
      <t xml:space="preserve"> &gt;= 50 lat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Status osoby na rynku pracy w chwili przystąpienia do projektu</t>
    </r>
    <r>
      <rPr>
        <sz val="11"/>
        <rFont val="Calibri"/>
        <family val="2"/>
      </rPr>
      <t xml:space="preserve"> ("osoba bezrobotna zarejestrowana w ewidencji urzędów pracy" lub "osoba bezrobotna niezarejestrowana w ewidencji urzędów pracy" lub "osoba bierna zawodowo")</t>
    </r>
  </si>
  <si>
    <t xml:space="preserve">Liczba nauczycieli kształcenia zawodowego oraz instruktorów praktycznej nauki zawodu, którzy uzyskali kwalfikacje lub nabyli kompetencje po opuszczeniu programu </t>
  </si>
  <si>
    <t xml:space="preserve">Liczba uczniów, którzy nabyli kompetencje kluczowe po opuszczeniu programu </t>
  </si>
  <si>
    <r>
      <rPr>
        <sz val="11"/>
        <color indexed="10"/>
        <rFont val="Calibri"/>
        <family val="2"/>
      </rPr>
      <t>- kobieta
- mężczyzna</t>
    </r>
    <r>
      <rPr>
        <sz val="11"/>
        <rFont val="Calibri"/>
        <family val="2"/>
      </rPr>
      <t xml:space="preserve">
-niższe niż podstawowe (ISCED 0)
-podstawowe (ISCED 1)
-gimnazjalne (ISCED 2)
- ponadgimnazjalne (ISCED 3)
</t>
    </r>
  </si>
  <si>
    <r>
      <t xml:space="preserve">Dane uczestników projektów otrzymujących wsparcie – indywidualni i pracownicy instytucji 
</t>
    </r>
    <r>
      <rPr>
        <sz val="11"/>
        <color indexed="10"/>
        <rFont val="Calibri"/>
        <family val="2"/>
      </rPr>
      <t>Dane uczestnika:
- Płeć ("kobieta" lub "mężczyzna")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Wykonywany zawód ("nauczyciel kształcenia zawodowego" lub "instruktor praktycznej nauki zawodu")
</t>
    </r>
  </si>
  <si>
    <r>
      <t xml:space="preserve"> - kobieta
- mężczyzna
</t>
    </r>
    <r>
      <rPr>
        <sz val="11"/>
        <rFont val="Calibri"/>
        <family val="2"/>
      </rPr>
      <t>nauczyciel kształcenia zawodowego
instruktor praktycznej nauki zawodu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</si>
  <si>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Płeć ("kobieta")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Wykonywany zawód ("nauczyciel kształcenia zawodowego" lub "instruktor praktycznej nauki zawodu")
</t>
    </r>
  </si>
  <si>
    <r>
      <t xml:space="preserve"> - kobieta
</t>
    </r>
    <r>
      <rPr>
        <sz val="11"/>
        <rFont val="Calibri"/>
        <family val="2"/>
      </rPr>
      <t>nauczyciel kształcenia zawodowego
instruktor praktycznej nauki zawodu</t>
    </r>
  </si>
  <si>
    <t>WLWK-035</t>
  </si>
  <si>
    <t>Liczba pracowników zagrożonych zwolnieniem z pracy oraz osób zwolnionych z przyczyn dotyczących zakładu pracy objętych wsparciem w programie</t>
  </si>
  <si>
    <r>
      <t xml:space="preserve">Dane uczestników projektów otrzymujących wsparcie - indywidualni i pracownicy instytucji
</t>
    </r>
    <r>
      <rPr>
        <u val="single"/>
        <sz val="11"/>
        <color indexed="8"/>
        <rFont val="Calibri"/>
        <family val="2"/>
      </rPr>
      <t>Dane uczestnika:</t>
    </r>
    <r>
      <rPr>
        <sz val="10"/>
        <rFont val="Arial CE"/>
        <family val="0"/>
      </rPr>
      <t xml:space="preserve">
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
</t>
    </r>
    <r>
      <rPr>
        <i/>
        <sz val="11"/>
        <color indexed="8"/>
        <rFont val="Calibri"/>
        <family val="2"/>
      </rPr>
      <t>Rodzaj przyznanego wsparcia</t>
    </r>
    <r>
      <rPr>
        <sz val="10"/>
        <rFont val="Arial CE"/>
        <family val="0"/>
      </rPr>
      <t xml:space="preserve"> ("program typu outplacement")
</t>
    </r>
    <r>
      <rPr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Wartość w polu </t>
    </r>
    <r>
      <rPr>
        <i/>
        <sz val="11"/>
        <color indexed="8"/>
        <rFont val="Calibri"/>
        <family val="2"/>
      </rPr>
      <t xml:space="preserve">Wykonywany zawód </t>
    </r>
    <r>
      <rPr>
        <sz val="10"/>
        <rFont val="Arial CE"/>
        <family val="0"/>
      </rPr>
      <t>(inne niż "rolnik")</t>
    </r>
  </si>
  <si>
    <r>
      <t xml:space="preserve">
</t>
    </r>
    <r>
      <rPr>
        <sz val="11"/>
        <color indexed="10"/>
        <rFont val="Calibri"/>
        <family val="2"/>
      </rPr>
      <t>- kobieta
- mężczyzna</t>
    </r>
    <r>
      <rPr>
        <sz val="10"/>
        <rFont val="Arial CE"/>
        <family val="0"/>
      </rPr>
      <t xml:space="preserve">
- program typu outplacement
</t>
    </r>
  </si>
  <si>
    <r>
      <t xml:space="preserve">Dane uczestników projektów otrzymujących wsparcie - indywidualni i pracownicy instytucji
</t>
    </r>
    <r>
      <rPr>
        <u val="single"/>
        <sz val="11"/>
        <color indexed="8"/>
        <rFont val="Calibri"/>
        <family val="2"/>
      </rPr>
      <t>Dane uczestnika:</t>
    </r>
    <r>
      <rPr>
        <sz val="10"/>
        <rFont val="Arial CE"/>
        <family val="0"/>
      </rPr>
      <t xml:space="preserve">
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
</t>
    </r>
    <r>
      <rPr>
        <i/>
        <sz val="11"/>
        <color indexed="8"/>
        <rFont val="Calibri"/>
        <family val="2"/>
      </rPr>
      <t>Rodzaj przyznanego wsparcia</t>
    </r>
    <r>
      <rPr>
        <sz val="10"/>
        <rFont val="Arial CE"/>
        <family val="0"/>
      </rPr>
      <t xml:space="preserve"> ("program typu outplacement")
</t>
    </r>
    <r>
      <rPr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Wartość w polu </t>
    </r>
    <r>
      <rPr>
        <i/>
        <sz val="11"/>
        <color indexed="8"/>
        <rFont val="Calibri"/>
        <family val="2"/>
      </rPr>
      <t xml:space="preserve">Wykonywany zawód </t>
    </r>
    <r>
      <rPr>
        <sz val="10"/>
        <rFont val="Arial CE"/>
        <family val="0"/>
      </rPr>
      <t>(inne niż "rolnik")</t>
    </r>
  </si>
  <si>
    <r>
      <t xml:space="preserve">
</t>
    </r>
    <r>
      <rPr>
        <sz val="11"/>
        <color indexed="10"/>
        <rFont val="Calibri"/>
        <family val="2"/>
      </rPr>
      <t>- kobieta</t>
    </r>
    <r>
      <rPr>
        <sz val="10"/>
        <rFont val="Arial CE"/>
        <family val="0"/>
      </rPr>
      <t xml:space="preserve">
- program typu outplacement
</t>
    </r>
  </si>
  <si>
    <r>
      <rPr>
        <sz val="11"/>
        <color indexed="10"/>
        <rFont val="Calibri"/>
        <family val="2"/>
      </rPr>
      <t>- kobieta
- mężczyzna</t>
    </r>
    <r>
      <rPr>
        <sz val="10"/>
        <rFont val="Arial CE"/>
        <family val="0"/>
      </rPr>
      <t xml:space="preserve">
- osoba bezrobotna zarejestrowana w ewidencji urzędów pracy
   - (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>) osoba długotrwale bezrobotna
- osoba bezrobotna niezarejestrowana w ewidencji urzędów pracy
   - (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>) osoba długotrwale bezrobotna</t>
    </r>
  </si>
  <si>
    <t>osoba długotrwale bezrobotna</t>
  </si>
  <si>
    <t>osoba bierna zawodowo</t>
  </si>
  <si>
    <t>tak</t>
  </si>
  <si>
    <t>Liczba osób pracujących o niskich kwalifikacjach objętych wsparciem w programie</t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</si>
  <si>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Wykształcenie</t>
    </r>
    <r>
      <rPr>
        <sz val="11"/>
        <rFont val="Calibri"/>
        <family val="2"/>
      </rPr>
      <t xml:space="preserve"> ("niższe niż podstawowe (ISCED 0)" lub "podstawowe (ISCED 1)" lub "gimnazjalne (ISCED 2)" lub "ponadgimnazjalne (ISCED 3)")
</t>
    </r>
    <r>
      <rPr>
        <u val="single"/>
        <sz val="11"/>
        <rFont val="Calibri"/>
        <family val="2"/>
      </rPr>
      <t xml:space="preserve">Szczegóły wsparcia: 
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Status osoby na rynku pracy w chwili przystąpienia do projektu</t>
    </r>
    <r>
      <rPr>
        <sz val="11"/>
        <rFont val="Calibri"/>
        <family val="2"/>
      </rPr>
      <t xml:space="preserve"> ("osoba bezrobotna zarejestrowana w ewidencji urzędów pracy" lub "osoba bezrobotna niezarejestrowana w ewidencji urzędów pracy" lub "osoba bierna zawodowo")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</si>
  <si>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
</t>
    </r>
    <r>
      <rPr>
        <i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pracująca/ prowadząca działalność na własny rachunek po przerwie</t>
    </r>
    <r>
      <rPr>
        <sz val="11"/>
        <rFont val="Calibri"/>
        <family val="2"/>
      </rPr>
      <t xml:space="preserve"> związanej z urodzeniem/ wychowaniem dziecka" </t>
    </r>
    <r>
      <rPr>
        <sz val="11"/>
        <rFont val="Calibri"/>
        <family val="2"/>
      </rPr>
      <t>lub "osoba podjęła pracę/ rozpoczęła prowadzenie działalności na własny rachunek"</t>
    </r>
    <r>
      <rPr>
        <sz val="11"/>
        <rFont val="Calibri"/>
        <family val="2"/>
      </rPr>
      <t xml:space="preserve">)
lub
Sytuacja (2) osoby w momencie zakończenia udziału w projekcie ("osoba pracująca/ prowadząca działalność na własny rachunek po przerwie związanej z urodzeniem/ wychowaniem dziecka" </t>
    </r>
    <r>
      <rPr>
        <sz val="11"/>
        <rFont val="Calibri"/>
        <family val="2"/>
      </rPr>
      <t>lub "osoba podjęła pracę/ rozpoczęła prowadzenie działalności na własny rachunek"</t>
    </r>
    <r>
      <rPr>
        <sz val="11"/>
        <rFont val="Calibri"/>
        <family val="2"/>
      </rPr>
      <t>)</t>
    </r>
  </si>
  <si>
    <r>
      <t xml:space="preserve">
</t>
    </r>
    <r>
      <rPr>
        <sz val="11"/>
        <color indexed="10"/>
        <rFont val="Calibri"/>
        <family val="2"/>
      </rPr>
      <t>- kobieta
- mężczyzna</t>
    </r>
    <r>
      <rPr>
        <sz val="10"/>
        <rFont val="Arial CE"/>
        <family val="0"/>
      </rPr>
      <t xml:space="preserve">
- osoba pracująca
</t>
    </r>
    <r>
      <rPr>
        <sz val="11"/>
        <rFont val="Calibri"/>
        <family val="2"/>
      </rPr>
      <t>- osoba podjęła pracę/ rozpoczęła prowadzenie działalności na własny rachunek</t>
    </r>
    <r>
      <rPr>
        <sz val="10"/>
        <rFont val="Arial CE"/>
        <family val="0"/>
      </rPr>
      <t xml:space="preserve">
- osoba pracująca/ prowadząca działalność na własny rachunek po przerwie związanej z urodzeniem/ wychowaniem dziecka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</si>
  <si>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("dotacja na rozpoczęcie własnej działalności gospodarczej")</t>
    </r>
  </si>
  <si>
    <r>
      <t xml:space="preserve">
</t>
    </r>
    <r>
      <rPr>
        <sz val="11"/>
        <color indexed="10"/>
        <rFont val="Calibri"/>
        <family val="2"/>
      </rPr>
      <t xml:space="preserve">
- kobieta</t>
    </r>
    <r>
      <rPr>
        <sz val="11"/>
        <rFont val="Calibri"/>
        <family val="2"/>
      </rPr>
      <t xml:space="preserve">
- dotacja na rozpoczęcie własnej działalności gospodarczej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</si>
  <si>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("dotacja na rozpoczęcie własnej działalności gospodarczej")</t>
    </r>
  </si>
  <si>
    <t>program outplacementowy</t>
  </si>
  <si>
    <t>doposażenie/ wyposażenie (inne niż TIK)</t>
  </si>
  <si>
    <t xml:space="preserve">Liczba nauczycieli kształcenia zawodowego oraz instruktorów praktycznej nauki zawodu, którzy uzyskali kwalifikacje lub nabyli kompetencje po opuszczeniu programu 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</si>
  <si>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
Status uczestnika projektu w chwili przystąpienia do projektu
</t>
    </r>
    <r>
      <rPr>
        <sz val="11"/>
        <color indexed="8"/>
        <rFont val="Calibri"/>
        <family val="2"/>
      </rPr>
      <t xml:space="preserve">- </t>
    </r>
    <r>
      <rPr>
        <sz val="10"/>
        <rFont val="Arial CE"/>
        <family val="0"/>
      </rPr>
      <t xml:space="preserve">wartość w polu </t>
    </r>
    <r>
      <rPr>
        <i/>
        <sz val="11"/>
        <color indexed="8"/>
        <rFont val="Calibri"/>
        <family val="2"/>
      </rPr>
      <t>Osoba z niepełnosprawnościami</t>
    </r>
    <r>
      <rPr>
        <sz val="10"/>
        <rFont val="Arial CE"/>
        <family val="0"/>
      </rPr>
      <t xml:space="preserve"> ("tak")</t>
    </r>
  </si>
  <si>
    <r>
      <rPr>
        <sz val="11"/>
        <color indexed="10"/>
        <rFont val="Calibri"/>
        <family val="2"/>
      </rPr>
      <t xml:space="preserve">
- kobieta</t>
    </r>
    <r>
      <rPr>
        <sz val="10"/>
        <rFont val="Arial CE"/>
        <family val="0"/>
      </rPr>
      <t xml:space="preserve">
- tak</t>
    </r>
  </si>
  <si>
    <t>WLWK-023</t>
  </si>
  <si>
    <t xml:space="preserve">Liczba osób pracujących, łącznie z prowadzącymi działalność na własny rachunek, po opuszczeniu programu </t>
  </si>
  <si>
    <r>
      <rPr>
        <sz val="11"/>
        <color indexed="10"/>
        <rFont val="Calibri"/>
        <family val="2"/>
      </rPr>
      <t xml:space="preserve">
- mężczyzna</t>
    </r>
    <r>
      <rPr>
        <sz val="11"/>
        <rFont val="Calibri"/>
        <family val="2"/>
      </rPr>
      <t xml:space="preserve">
- osoba bezrobotna zarejestrowana w ewidencji urzędów pracy 
- osoba bezrobotna niezarejestrowana w ewidencji urzędów pracy
- osoba bierna zawodowo
- instrument finansowy
</t>
    </r>
  </si>
  <si>
    <t>WLWK-030</t>
  </si>
  <si>
    <r>
      <t xml:space="preserve">
</t>
    </r>
    <r>
      <rPr>
        <sz val="11"/>
        <color indexed="10"/>
        <rFont val="Calibri"/>
        <family val="2"/>
      </rPr>
      <t>- kobieta</t>
    </r>
    <r>
      <rPr>
        <sz val="10"/>
        <rFont val="Arial CE"/>
        <family val="0"/>
      </rPr>
      <t xml:space="preserve">
- osoba pracująca
</t>
    </r>
    <r>
      <rPr>
        <sz val="11"/>
        <rFont val="Calibri"/>
        <family val="2"/>
      </rPr>
      <t>- osoba podjęła pracę/ rozpoczęła prowadzenie działalności na własny rachunek</t>
    </r>
    <r>
      <rPr>
        <sz val="10"/>
        <rFont val="Arial CE"/>
        <family val="0"/>
      </rPr>
      <t xml:space="preserve">
- osoba pracująca/ prowadząca działalność na własny rachunek po przerwie związanej z urodzeniem/ wychowaniem dziecka</t>
    </r>
  </si>
  <si>
    <t>mążczyźni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</si>
  <si>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Płeć ("mężczyzna")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pracująca")
</t>
    </r>
    <r>
      <rPr>
        <i/>
        <sz val="11"/>
        <color indexed="8"/>
        <rFont val="Calibri"/>
        <family val="2"/>
      </rPr>
      <t>Sytuacja (1) osoby w momencie zakończenia udziału w projekcie ("osoba pracująca/ prowadząca działalność na własny rachunek po p</t>
    </r>
    <r>
      <rPr>
        <i/>
        <sz val="11"/>
        <rFont val="Calibri"/>
        <family val="2"/>
      </rPr>
      <t>rzerwie związanej z urodzeniem/ wychowaniem dziecka" lub "osoba podjęła pracę/ rozpoczęła prowadzenie działalności na własny rachunek</t>
    </r>
    <r>
      <rPr>
        <i/>
        <sz val="11"/>
        <color indexed="8"/>
        <rFont val="Calibri"/>
        <family val="2"/>
      </rPr>
      <t>")
lub
Sytuacja (2) osoby w momencie zakończenia udziału w projekcie ("osoba pracująca/ prowadząca działalność na własny rachunek po przerwie związanej z urodzeniem/ wychowaniem dziecka" lub "</t>
    </r>
    <r>
      <rPr>
        <i/>
        <sz val="11"/>
        <rFont val="Calibri"/>
        <family val="2"/>
      </rPr>
      <t>osoba podjęła pracę/ rozpoczęła prowadzenie działalności na własny rachunek")</t>
    </r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</si>
  <si>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 xml:space="preserve">- </t>
    </r>
    <r>
      <rPr>
        <i/>
        <sz val="11"/>
        <color indexed="10"/>
        <rFont val="Calibri"/>
        <family val="2"/>
      </rPr>
      <t xml:space="preserve">Płeć </t>
    </r>
    <r>
      <rPr>
        <sz val="11"/>
        <color indexed="10"/>
        <rFont val="Calibri"/>
        <family val="2"/>
      </rPr>
      <t>("kobieta" lub "mężczyzna")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 xml:space="preserve">Wykształcenie </t>
    </r>
    <r>
      <rPr>
        <sz val="11"/>
        <rFont val="Calibri"/>
        <family val="2"/>
      </rPr>
      <t xml:space="preserve">("niższe niż podstawowe (ISCED 0)" lub "podstawowe (ISCED 1)" lub "gimnazjalne (ISCED 2)" lub "ponadgimnazjalne (ISCED 3)")
</t>
    </r>
    <r>
      <rPr>
        <i/>
        <u val="single"/>
        <sz val="11"/>
        <rFont val="Calibri"/>
        <family val="2"/>
      </rPr>
      <t>Szczegóły wsparcia</t>
    </r>
    <r>
      <rPr>
        <sz val="11"/>
        <rFont val="Calibri"/>
        <family val="2"/>
      </rPr>
      <t xml:space="preserve">: 
</t>
    </r>
    <r>
      <rPr>
        <i/>
        <sz val="11"/>
        <rFont val="Calibri"/>
        <family val="2"/>
      </rPr>
      <t>Status osoby na rynku pracy w chwili przystąpienia do projektu</t>
    </r>
    <r>
      <rPr>
        <sz val="11"/>
        <rFont val="Calibri"/>
        <family val="2"/>
      </rPr>
      <t xml:space="preserve"> ("osoba pracująca")</t>
    </r>
  </si>
  <si>
    <r>
      <rPr>
        <sz val="11"/>
        <color indexed="10"/>
        <rFont val="Calibri"/>
        <family val="2"/>
      </rPr>
      <t>kobieta
mężczyzna</t>
    </r>
    <r>
      <rPr>
        <sz val="11"/>
        <rFont val="Calibri"/>
        <family val="2"/>
      </rPr>
      <t xml:space="preserve">
niższe niż podstawowe (ISCED 0)
podstawowe (ISCED 1)
gimnazjalne (ISCED 2)
ponadgimnazjalne (ISCED 3)
osoba pracująca</t>
    </r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</si>
  <si>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Wykształcenie</t>
    </r>
    <r>
      <rPr>
        <sz val="11"/>
        <rFont val="Calibri"/>
        <family val="2"/>
      </rPr>
      <t xml:space="preserve"> ("niższe niż podstawowe (ISCED 0)" lub "podstawowe (ISCED 1)" lub "gimnazjalne (ISCED 2)" lub "ponadgimnazjalne (ISCED 3)")
</t>
    </r>
    <r>
      <rPr>
        <u val="single"/>
        <sz val="11"/>
        <rFont val="Calibri"/>
        <family val="2"/>
      </rPr>
      <t xml:space="preserve">Szczegóły wsparcia: 
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Status osoby na rynku pracy w chwili przystąpienia do projektu</t>
    </r>
    <r>
      <rPr>
        <sz val="11"/>
        <rFont val="Calibri"/>
        <family val="2"/>
      </rPr>
      <t xml:space="preserve"> ("osoba bezrobotna zarejestrowana w ewidencji urzędów pracy" lub "osoba bezrobotna niezarejestrowana w ewidencji urzędów pracy" lub "osoba bierna zawodowo")</t>
    </r>
  </si>
  <si>
    <t xml:space="preserve">Liczba dzieci objętych w ramach programu dodatkowymi zajęciami zwiększającymi ich szanse edukacyjne w edukacji przedszkolnej </t>
  </si>
  <si>
    <t>osoba pracująca/ prowadząca działalność na własny rachunek po przerwie związanej z urodzeniem/ wychowaniem dziecka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</si>
  <si>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 xml:space="preserve">
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 
</t>
    </r>
    <r>
      <rPr>
        <sz val="11"/>
        <color indexed="8"/>
        <rFont val="Calibri"/>
        <family val="2"/>
      </rPr>
      <t>-</t>
    </r>
    <r>
      <rPr>
        <i/>
        <sz val="11"/>
        <color indexed="8"/>
        <rFont val="Calibri"/>
        <family val="2"/>
      </rPr>
      <t xml:space="preserve"> Sytuacja (1) osoby w momencie zakończenia udziału w projekcie </t>
    </r>
    <r>
      <rPr>
        <sz val="11"/>
        <color indexed="8"/>
        <rFont val="Calibri"/>
        <family val="2"/>
      </rPr>
      <t xml:space="preserve">("osoba uzyskała kwalifikacje")  </t>
    </r>
    <r>
      <rPr>
        <sz val="10"/>
        <rFont val="Arial CE"/>
        <family val="0"/>
      </rPr>
      <t>lub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</t>
    </r>
    <r>
      <rPr>
        <i/>
        <sz val="11"/>
        <color indexed="8"/>
        <rFont val="Calibri"/>
        <family val="2"/>
      </rPr>
      <t>Sytuacja (2) osoby w momencie zakończenia udziału w projekcie</t>
    </r>
    <r>
      <rPr>
        <sz val="11"/>
        <color indexed="8"/>
        <rFont val="Calibri"/>
        <family val="2"/>
      </rPr>
      <t xml:space="preserve"> ("osoba uzyskała kwalifikacje") </t>
    </r>
  </si>
  <si>
    <r>
      <t xml:space="preserve">
</t>
    </r>
    <r>
      <rPr>
        <sz val="11"/>
        <color indexed="10"/>
        <rFont val="Calibri"/>
        <family val="2"/>
      </rPr>
      <t>- kobieta
- mężczyzna</t>
    </r>
    <r>
      <rPr>
        <sz val="10"/>
        <rFont val="Arial CE"/>
        <family val="0"/>
      </rPr>
      <t xml:space="preserve">
- osoba uzyskała kwalifikacje</t>
    </r>
  </si>
  <si>
    <t>Liczba osób w wieku 25 lat i więcej, które uzyskały kwalifikacje lub nabyły kompetencje po opuszczeniu programu</t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</si>
  <si>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("mężczyzna")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PESEL</t>
    </r>
    <r>
      <rPr>
        <sz val="10"/>
        <rFont val="Arial CE"/>
        <family val="0"/>
      </rPr>
      <t xml:space="preserve"> (wiek na podstawie nr PESEL &gt;= 50 lata)</t>
    </r>
  </si>
  <si>
    <t xml:space="preserve">
- mężczyzna</t>
  </si>
  <si>
    <t>WLWK-070</t>
  </si>
  <si>
    <t>Liczba osób w wieku 25 lat i więcej objętych wsparciem w programie</t>
  </si>
  <si>
    <t>Liczba osób, które powróciły na rynek pracy po przerwie związanej z urodzeniem/ wychowaniem dziecka, po opuszczeniu programu</t>
  </si>
  <si>
    <r>
      <t xml:space="preserve">
</t>
    </r>
    <r>
      <rPr>
        <sz val="11"/>
        <rFont val="Calibri"/>
        <family val="2"/>
      </rPr>
      <t>Wiek uczestników projektów liczony jest automatycznie od daty urodzenia  na podstawie numeru PESEL (6 pierwszych cyfr PESEL) i mierzony jest w dniu rozpoczęcia udziału w interwencji</t>
    </r>
  </si>
  <si>
    <r>
      <t xml:space="preserve">Dane uczestników projektów otrzymujących wsparcie – indywidualni i pracownicy instytucji </t>
    </r>
    <r>
      <rPr>
        <sz val="11"/>
        <color indexed="10"/>
        <rFont val="Calibri"/>
        <family val="2"/>
      </rPr>
      <t xml:space="preserve">
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i/>
        <sz val="11"/>
        <color indexed="10"/>
        <rFont val="Calibri"/>
        <family val="2"/>
      </rPr>
      <t xml:space="preserve"> - Płeć ("kobieta" lub "mężczyzna")</t>
    </r>
    <r>
      <rPr>
        <sz val="10"/>
        <rFont val="Arial CE"/>
        <family val="0"/>
      </rPr>
      <t xml:space="preserve">
- Wartość w polu 
</t>
    </r>
    <r>
      <rPr>
        <b/>
        <sz val="11"/>
        <color indexed="8"/>
        <rFont val="Calibri"/>
        <family val="2"/>
      </rPr>
      <t>PESEL</t>
    </r>
    <r>
      <rPr>
        <sz val="10"/>
        <rFont val="Arial CE"/>
        <family val="0"/>
      </rPr>
      <t xml:space="preserve"> (wiek na podstawie nr PESEL 3-6 lat)
</t>
    </r>
    <r>
      <rPr>
        <i/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Rodzaj przyznanego wsparcia</t>
    </r>
    <r>
      <rPr>
        <sz val="10"/>
        <rFont val="Arial CE"/>
        <family val="0"/>
      </rPr>
      <t xml:space="preserve"> ("zajęcia dodatkowe"</t>
    </r>
    <r>
      <rPr>
        <i/>
        <sz val="11"/>
        <color indexed="8"/>
        <rFont val="Calibri"/>
        <family val="2"/>
      </rPr>
      <t xml:space="preserve"> 
</t>
    </r>
    <r>
      <rPr>
        <sz val="10"/>
        <rFont val="Arial CE"/>
        <family val="0"/>
      </rPr>
      <t>w tym "w przedszkolu")</t>
    </r>
  </si>
  <si>
    <t>Kwota środków przyznanych na założenie działalności gospodarczej</t>
  </si>
  <si>
    <t>PKD założonej działalności gospodarczej</t>
  </si>
  <si>
    <t>Data zakończenia udziału w projekcie (powinna mieścić się w zakresie dat Wniosek za okres od… do…)</t>
  </si>
  <si>
    <r>
      <t xml:space="preserve">
</t>
    </r>
    <r>
      <rPr>
        <sz val="11"/>
        <color indexed="10"/>
        <rFont val="Calibri"/>
        <family val="2"/>
      </rPr>
      <t>- kobieta
- mężczyzna</t>
    </r>
    <r>
      <rPr>
        <sz val="10"/>
        <rFont val="Arial CE"/>
        <family val="0"/>
      </rPr>
      <t xml:space="preserve">
- osoba pracująca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</si>
  <si>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("kobieta")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 xml:space="preserve">Wykształcenie </t>
    </r>
    <r>
      <rPr>
        <sz val="10"/>
        <rFont val="Arial CE"/>
        <family val="0"/>
      </rPr>
      <t xml:space="preserve">("niższe niż podstawowe (ISCED 0)" lub "podstawowe (ISCED 1)" lub "gimnazjalne (ISCED 2)" lub "ponadgimnazjalne (ISCED 3)")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uzyskała kwalifikacje" lub "osoba nabyła kompetencje")
lub
</t>
    </r>
    <r>
      <rPr>
        <b/>
        <sz val="11"/>
        <color indexed="8"/>
        <rFont val="Calibri"/>
        <family val="2"/>
      </rPr>
      <t xml:space="preserve">Sytuacja (2) osoby w momencie zakończenia udziału w projekcie  </t>
    </r>
    <r>
      <rPr>
        <sz val="10"/>
        <rFont val="Arial CE"/>
        <family val="0"/>
      </rPr>
      <t>("osoba uzyskała kwalifikacje" lub "osoba nabyła kompetencje")</t>
    </r>
  </si>
  <si>
    <r>
      <t xml:space="preserve">-niższe niż podstawowe (ISCED 0)
-podstawowe (ISCED 1)
-gimnazjalne (ISCED 2)
- ponadgimnazjalne (ISCED 3)
osoba uzyskała kwalifikacje
osoba nabyła kompetencje
</t>
    </r>
    <r>
      <rPr>
        <sz val="11"/>
        <color indexed="10"/>
        <rFont val="Calibri"/>
        <family val="2"/>
      </rPr>
      <t xml:space="preserve">
 - kobieta
</t>
    </r>
  </si>
  <si>
    <r>
      <t xml:space="preserve">Dane uczestników projektów otrzymujących wsparcie - indywidualni i pracownicy instytucji
</t>
    </r>
    <r>
      <rPr>
        <sz val="11"/>
        <color indexed="10"/>
        <rFont val="Calibri"/>
        <family val="2"/>
      </rPr>
      <t xml:space="preserve">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 xml:space="preserve">Szczegóły wsparcia 
</t>
    </r>
    <r>
      <rPr>
        <sz val="11"/>
        <color indexed="8"/>
        <rFont val="Calibri"/>
        <family val="2"/>
      </rPr>
      <t>-</t>
    </r>
    <r>
      <rPr>
        <i/>
        <sz val="11"/>
        <color indexed="8"/>
        <rFont val="Calibri"/>
        <family val="2"/>
      </rPr>
      <t xml:space="preserve"> Sytuacja (1) osoby w momencie zakończenia udziału w projekcie </t>
    </r>
    <r>
      <rPr>
        <sz val="11"/>
        <color indexed="8"/>
        <rFont val="Calibri"/>
        <family val="2"/>
      </rPr>
      <t xml:space="preserve">("osoba uzyskała kwalifikacje")  </t>
    </r>
    <r>
      <rPr>
        <sz val="10"/>
        <rFont val="Arial CE"/>
        <family val="0"/>
      </rPr>
      <t>lub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</t>
    </r>
    <r>
      <rPr>
        <i/>
        <sz val="11"/>
        <color indexed="8"/>
        <rFont val="Calibri"/>
        <family val="2"/>
      </rPr>
      <t>Sytuacja (2) osoby w momencie zakończenia udziału w projekcie</t>
    </r>
    <r>
      <rPr>
        <sz val="11"/>
        <color indexed="8"/>
        <rFont val="Calibri"/>
        <family val="2"/>
      </rPr>
      <t xml:space="preserve"> ("osoba uzyskała kwalifikacje") </t>
    </r>
  </si>
  <si>
    <r>
      <t xml:space="preserve">
</t>
    </r>
    <r>
      <rPr>
        <sz val="11"/>
        <color indexed="10"/>
        <rFont val="Calibri"/>
        <family val="2"/>
      </rPr>
      <t>- kobieta</t>
    </r>
    <r>
      <rPr>
        <sz val="10"/>
        <rFont val="Arial CE"/>
        <family val="0"/>
      </rPr>
      <t xml:space="preserve">
- osoba uzyskała kwalifikacje</t>
    </r>
  </si>
  <si>
    <t>rolnik</t>
  </si>
  <si>
    <t>Liczba osób pozostających bez pracy, które znalazły pracę lub poszukują pracy po opuszczeniu programu (część druga - syt. 3)</t>
  </si>
  <si>
    <t>WLWK-031-3</t>
  </si>
  <si>
    <t>policealne (ISCED 4)</t>
  </si>
  <si>
    <r>
      <t xml:space="preserve">Dane instytucji otrzymujących wsparcie 
</t>
    </r>
    <r>
      <rPr>
        <i/>
        <u val="single"/>
        <sz val="11"/>
        <color indexed="8"/>
        <rFont val="Calibri"/>
        <family val="2"/>
      </rPr>
      <t xml:space="preserve">Dane podstawowe: 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Typ instytucji</t>
    </r>
    <r>
      <rPr>
        <sz val="10"/>
        <rFont val="Arial CE"/>
        <family val="0"/>
      </rPr>
      <t xml:space="preserve"> (
1 -"szkoła" w tym: "szkoła podstawowa" lub "gimnazjum" lub "zasadnicza szkoła zawodowa" lub "liceum ogólnokształcące" lub technikum" lub  "szkoła specjalna przysposobiająca do pracy" lub " szkoła artystyczna [w tym ogólnokształcące szkoły muzyczne]" 
</t>
    </r>
    <r>
      <rPr>
        <i/>
        <u val="single"/>
        <sz val="11"/>
        <color indexed="8"/>
        <rFont val="Calibri"/>
        <family val="2"/>
      </rPr>
      <t xml:space="preserve">
Szczegóły wsparcia:
</t>
    </r>
    <r>
      <rPr>
        <sz val="10"/>
        <rFont val="Arial CE"/>
        <family val="0"/>
      </rPr>
      <t xml:space="preserve">Wartość w polu </t>
    </r>
    <r>
      <rPr>
        <b/>
        <sz val="11"/>
        <color indexed="8"/>
        <rFont val="Calibri"/>
        <family val="2"/>
      </rPr>
      <t>Rodzaj przyznanego wsparcia</t>
    </r>
    <r>
      <rPr>
        <sz val="10"/>
        <rFont val="Arial CE"/>
        <family val="0"/>
      </rPr>
      <t xml:space="preserve"> ("doposażenie/wyposażenie (inne niż TIK)")</t>
    </r>
  </si>
  <si>
    <r>
      <t xml:space="preserve">nauczyciel kształcenia zawodowego instruktor praktycznej nauki zawodu
osoba uzyskała kwalifikacje
osoba nabyła kompetencje
 </t>
    </r>
    <r>
      <rPr>
        <sz val="11"/>
        <color indexed="10"/>
        <rFont val="Calibri"/>
        <family val="2"/>
      </rPr>
      <t xml:space="preserve">
- mężczyzna</t>
    </r>
  </si>
  <si>
    <t>Założenia:</t>
  </si>
  <si>
    <r>
      <t xml:space="preserve">Wartość wskaźnika powinna stanowić sumę osób bezrobotnych zarejestrowanych w ewidencji urzędów pracy oraz niezarejestrowanych w ewidencji urzędów pracy
</t>
    </r>
  </si>
  <si>
    <t>mężczyźni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</si>
  <si>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bezrobotna zarejestrowana w ewidencji urzędów pracy" lub "osoba bezrobotna niezarejestrowana w ewidencji urzędów pracy")</t>
    </r>
  </si>
  <si>
    <r>
      <rPr>
        <sz val="11"/>
        <color indexed="10"/>
        <rFont val="Calibri"/>
        <family val="2"/>
      </rPr>
      <t xml:space="preserve">
-mężczyzna
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</t>
    </r>
  </si>
  <si>
    <t>WLWK-002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</si>
  <si>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 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bezrobotna zarejestrowana w ewidencji urzędów pracy" lub "osoba bezrobotna niezarejestrowana w ewidencji urzędów pracy" lub "osoba bierna zawodowo")
</t>
    </r>
    <r>
      <rPr>
        <i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pracująca/ prowadząca działalność na własny rachunek po przerwie związanej z urodzeniem/ wychowaniem dziecka" lub "osoba poszukująca pracy po p</t>
    </r>
    <r>
      <rPr>
        <sz val="11"/>
        <rFont val="Calibri"/>
        <family val="2"/>
      </rPr>
      <t xml:space="preserve">rzerwie związanej z urodzeniem/ wychowaniem dziecka" lub </t>
    </r>
    <r>
      <rPr>
        <sz val="11"/>
        <rFont val="Calibri"/>
        <family val="2"/>
      </rPr>
      <t>"osoba podjęła pracę/ rozpoczęła prowadzenie działalności na własny rachunek" lub "osoba poszukująca pracy"</t>
    </r>
    <r>
      <rPr>
        <sz val="11"/>
        <rFont val="Calibri"/>
        <family val="2"/>
      </rPr>
      <t>)
lub
S</t>
    </r>
    <r>
      <rPr>
        <i/>
        <sz val="11"/>
        <rFont val="Calibri"/>
        <family val="2"/>
      </rPr>
      <t xml:space="preserve">ytuacja (2) osoby w momencie zakończenia udziału w projekcie </t>
    </r>
    <r>
      <rPr>
        <sz val="11"/>
        <rFont val="Calibri"/>
        <family val="2"/>
      </rPr>
      <t>("osoba pracująca/ prowadząca działalność na własny rachunek po przerwie związanej z urodzeniem/ wychowaniem dziecka" lub "osoba poszukująca pracy po przerwie związanej z urodzeniem/ wychowaniem dziecka" lub</t>
    </r>
    <r>
      <rPr>
        <sz val="11"/>
        <rFont val="Calibri"/>
        <family val="2"/>
      </rPr>
      <t xml:space="preserve"> "osoba podjęła pracę/ rozpoczęła prowadzenie działalności na własny rachunek" lub "osoba poszukująca pracy"</t>
    </r>
    <r>
      <rPr>
        <sz val="11"/>
        <rFont val="Calibri"/>
        <family val="2"/>
      </rPr>
      <t>)</t>
    </r>
  </si>
  <si>
    <t>slowa kluczowe</t>
  </si>
  <si>
    <t>osoba bezrobotna zarejestrowana w ewidencji urzędów pracy</t>
  </si>
  <si>
    <t>osoba bezrobotna niezarejestrowana w ewidencji urzędów pracy</t>
  </si>
  <si>
    <t>Wniosek od</t>
  </si>
  <si>
    <t>Wniosek do</t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</si>
  <si>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 lub "mężczyzna")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PESEL</t>
    </r>
    <r>
      <rPr>
        <sz val="10"/>
        <rFont val="Arial CE"/>
        <family val="0"/>
      </rPr>
      <t xml:space="preserve"> (wiek na podstawie nr PESEL &gt;= 25 lata)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</si>
  <si>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i/>
        <sz val="11"/>
        <color indexed="10"/>
        <rFont val="Calibri"/>
        <family val="2"/>
      </rPr>
      <t>- Płeć ("kobieta")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PESEL</t>
    </r>
    <r>
      <rPr>
        <sz val="10"/>
        <rFont val="Arial CE"/>
        <family val="0"/>
      </rPr>
      <t xml:space="preserve"> (wiek na podstawie nr PESEL &gt;= 25 lata)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</si>
  <si>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("mężczyz</t>
    </r>
    <r>
      <rPr>
        <sz val="11"/>
        <color indexed="10"/>
        <rFont val="Calibri"/>
        <family val="2"/>
      </rPr>
      <t>na"</t>
    </r>
    <r>
      <rPr>
        <i/>
        <u val="single"/>
        <sz val="11"/>
        <color indexed="10"/>
        <rFont val="Calibri"/>
        <family val="2"/>
      </rPr>
      <t>)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PESEL</t>
    </r>
    <r>
      <rPr>
        <sz val="10"/>
        <rFont val="Arial CE"/>
        <family val="0"/>
      </rPr>
      <t xml:space="preserve"> (wiek na podstawie nr PESEL &gt;= 25 lata)</t>
    </r>
  </si>
  <si>
    <t>WLWK-071</t>
  </si>
  <si>
    <t>WLWK-038</t>
  </si>
  <si>
    <r>
      <t xml:space="preserve">
</t>
    </r>
    <r>
      <rPr>
        <sz val="11"/>
        <color indexed="10"/>
        <rFont val="Calibri"/>
        <family val="2"/>
      </rPr>
      <t>- mężczyzna</t>
    </r>
    <r>
      <rPr>
        <sz val="11"/>
        <rFont val="Calibri"/>
        <family val="2"/>
      </rPr>
      <t xml:space="preserve">
- dotacja na rozpoczęcie własnej działalności gospodarczej</t>
    </r>
  </si>
  <si>
    <t>WLWK-027</t>
  </si>
  <si>
    <r>
      <t xml:space="preserve">Wartość wyliczana automatycznie na podstawie sumy wartości kobiet i mężczyzn dla tego wskaźnika
</t>
    </r>
  </si>
  <si>
    <t>TAK</t>
  </si>
  <si>
    <t>P</t>
  </si>
  <si>
    <t>Data rozpoczęcia udziału w projekcie (powinna mieścić się w zakresie dat Wniosek za okres od… do…)</t>
  </si>
  <si>
    <t>Suma wartości w danym formularzu</t>
  </si>
  <si>
    <t>kobiety</t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</si>
  <si>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("kobieta")
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- </t>
    </r>
    <r>
      <rPr>
        <i/>
        <sz val="11"/>
        <color indexed="8"/>
        <rFont val="Calibri"/>
        <family val="2"/>
      </rPr>
      <t>Status osoby na rynku pracy w chwili przystąpienia do projektu</t>
    </r>
    <r>
      <rPr>
        <sz val="10"/>
        <rFont val="Arial CE"/>
        <family val="0"/>
      </rPr>
      <t xml:space="preserve"> ("osoba bezrobotna zarejestrowana w ewidencji urzędów pracy" lub "osoba bezrobotna niezarejestrowana w ewidencji urzędów pracy")</t>
    </r>
  </si>
  <si>
    <r>
      <rPr>
        <sz val="11"/>
        <color indexed="10"/>
        <rFont val="Calibri"/>
        <family val="2"/>
      </rPr>
      <t xml:space="preserve">
- kobieta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</t>
    </r>
  </si>
  <si>
    <r>
      <rPr>
        <sz val="11"/>
        <color indexed="10"/>
        <rFont val="Calibri"/>
        <family val="2"/>
      </rPr>
      <t xml:space="preserve">
- kobieta
- mężczyzna</t>
    </r>
    <r>
      <rPr>
        <sz val="11"/>
        <rFont val="Calibri"/>
        <family val="2"/>
      </rPr>
      <t xml:space="preserve">
-niższe niż podstawowe (ISCED 0)
-podstawowe (ISCED 1)
-gimnazjalne (ISCED 2)
- ponadgimnazjalne (ISCED 3)
- osoba bezrobotna zarejestrowana w ewidencji urzędów pracy
- osoba bezrobotna niezarejestrowana w ewidencji urzędów pracy
- osoba bierna zawodowo</t>
    </r>
  </si>
  <si>
    <r>
      <t xml:space="preserve">
</t>
    </r>
    <r>
      <rPr>
        <sz val="11"/>
        <color indexed="10"/>
        <rFont val="Calibri"/>
        <family val="2"/>
      </rPr>
      <t>kobieta
mężczyzna</t>
    </r>
    <r>
      <rPr>
        <sz val="10"/>
        <rFont val="Arial CE"/>
        <family val="0"/>
      </rPr>
      <t xml:space="preserve">
osoba pracująca
osoba uzyskała kwalifikacje
osoba nabyła kompetencje
</t>
    </r>
  </si>
  <si>
    <t>wyższe (ISCED 5-8)</t>
  </si>
  <si>
    <t>osoba pracująca</t>
  </si>
  <si>
    <r>
      <t xml:space="preserve">Dane uczestników projektów otrzymujących wsparcie – indywidualni i pracownicy instytucji 
</t>
    </r>
    <r>
      <rPr>
        <i/>
        <u val="single"/>
        <sz val="11"/>
        <color indexed="10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 xml:space="preserve"> - Płeć ("mężczyzna")
</t>
    </r>
    <r>
      <rPr>
        <sz val="10"/>
        <rFont val="Arial CE"/>
        <family val="0"/>
      </rPr>
      <t xml:space="preserve">
</t>
    </r>
    <r>
      <rPr>
        <i/>
        <u val="single"/>
        <sz val="11"/>
        <color indexed="8"/>
        <rFont val="Calibri"/>
        <family val="2"/>
      </rPr>
      <t>Szczegóły wsparcia: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Wykonywany zawód</t>
    </r>
    <r>
      <rPr>
        <sz val="10"/>
        <rFont val="Arial CE"/>
        <family val="0"/>
      </rPr>
      <t xml:space="preserve">: </t>
    </r>
    <r>
      <rPr>
        <sz val="11"/>
        <rFont val="Calibri"/>
        <family val="2"/>
      </rPr>
      <t>("</t>
    </r>
    <r>
      <rPr>
        <sz val="11"/>
        <rFont val="Calibri"/>
        <family val="2"/>
      </rPr>
      <t>nauczyciel kształcenia zawodowego" lub
"nauczyciel kształcenia ogólnego" lub
"nauczyciel wychowania przedszkolnego")</t>
    </r>
    <r>
      <rPr>
        <sz val="10"/>
        <rFont val="Arial CE"/>
        <family val="0"/>
      </rPr>
      <t xml:space="preserve">
oraz
Wartość w polu  </t>
    </r>
    <r>
      <rPr>
        <b/>
        <sz val="11"/>
        <color indexed="8"/>
        <rFont val="Calibri"/>
        <family val="2"/>
      </rPr>
      <t xml:space="preserve">Sytuacja (1) osoby w momencie zakończenia udziału w projekcie </t>
    </r>
    <r>
      <rPr>
        <sz val="10"/>
        <rFont val="Arial CE"/>
        <family val="0"/>
      </rPr>
      <t xml:space="preserve">("osoba uzyskała kwalifikacje" lub "osoba nabyła kompetencje")
lub
Wartość w polu </t>
    </r>
    <r>
      <rPr>
        <b/>
        <sz val="11"/>
        <color indexed="8"/>
        <rFont val="Calibri"/>
        <family val="2"/>
      </rPr>
      <t xml:space="preserve">Sytuacja (2) osoby w momencie zakończenia udziału w projekcie  </t>
    </r>
    <r>
      <rPr>
        <sz val="10"/>
        <rFont val="Arial CE"/>
        <family val="0"/>
      </rPr>
      <t>("osoba uzyskała kwalifikacje" lub "osoba nabyła kompetencje")</t>
    </r>
  </si>
  <si>
    <t>- Osoba (lub podmiot) spełniająca warunki dla danego wskaźnika, wykazywana jest jeden raz w projekcie (na podstawie numeru PESEL/ NIP) - zarówno w formularzu uczestników, jak i raporcie zbiorczym dla danego PI</t>
  </si>
  <si>
    <r>
      <t xml:space="preserve">Dane uczestników projektów otrzymujących wsparcie - indywidualni i pracownicy instytucji
</t>
    </r>
    <r>
      <rPr>
        <u val="single"/>
        <sz val="11"/>
        <color indexed="8"/>
        <rFont val="Calibri"/>
        <family val="2"/>
      </rPr>
      <t>Dane uczestnika</t>
    </r>
    <r>
      <rPr>
        <sz val="10"/>
        <rFont val="Arial CE"/>
        <family val="0"/>
      </rPr>
      <t xml:space="preserve">:
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u val="single"/>
        <sz val="11"/>
        <color indexed="8"/>
        <rFont val="Calibri"/>
        <family val="2"/>
      </rPr>
      <t xml:space="preserve">
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>Szczegóły wsparcia</t>
    </r>
    <r>
      <rPr>
        <sz val="10"/>
        <rFont val="Arial CE"/>
        <family val="0"/>
      </rPr>
      <t xml:space="preserve">:
</t>
    </r>
    <r>
      <rPr>
        <i/>
        <sz val="11"/>
        <color indexed="8"/>
        <rFont val="Calibri"/>
        <family val="2"/>
      </rPr>
      <t>Rodzaj przyznanego wsparcia</t>
    </r>
    <r>
      <rPr>
        <sz val="10"/>
        <rFont val="Arial CE"/>
        <family val="0"/>
      </rPr>
      <t xml:space="preserve"> ("program typu outplacement")
</t>
    </r>
    <r>
      <rPr>
        <i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podjęła pracę/ rozpoczęła prowadzenie działalności na własny rachunek" lub "osoba kontynuuje zatrudnienie")
lub
</t>
    </r>
    <r>
      <rPr>
        <i/>
        <sz val="11"/>
        <color indexed="8"/>
        <rFont val="Calibri"/>
        <family val="2"/>
      </rPr>
      <t xml:space="preserve">Sytuacja (2) osoby w momencie zakończenia udziału w projekcie </t>
    </r>
    <r>
      <rPr>
        <sz val="10"/>
        <rFont val="Arial CE"/>
        <family val="0"/>
      </rPr>
      <t>("osoba podjęła pracę/ rozpoczęła prowadzenie działalności na własny rachunek" lub "osoba kontynuuje zatrudnienie")</t>
    </r>
  </si>
  <si>
    <r>
      <t xml:space="preserve">
</t>
    </r>
    <r>
      <rPr>
        <sz val="11"/>
        <color indexed="10"/>
        <rFont val="Calibri"/>
        <family val="2"/>
      </rPr>
      <t>mężczyzna</t>
    </r>
    <r>
      <rPr>
        <sz val="10"/>
        <rFont val="Arial CE"/>
        <family val="0"/>
      </rPr>
      <t xml:space="preserve">
program typu outplacement
osoba podjęła pracę/ rozpoczęła prowadzenie działalności na własny rachunek
osoba kontynuuje zatrudnienie</t>
    </r>
  </si>
  <si>
    <t>WLWK-039</t>
  </si>
  <si>
    <t>Liczba osób objętych programem zdrowotnym dzięki EFS</t>
  </si>
  <si>
    <r>
      <t xml:space="preserve">Dane uczestników projektów otrzymujących wsparcie - indywidualni i pracownicy instytucji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Płeć ("kobieta" lub "mężczyzna")</t>
    </r>
    <r>
      <rPr>
        <sz val="11"/>
        <rFont val="Calibri"/>
        <family val="2"/>
      </rPr>
      <t xml:space="preserve">
</t>
    </r>
    <r>
      <rPr>
        <i/>
        <u val="single"/>
        <sz val="11"/>
        <rFont val="Calibri"/>
        <family val="2"/>
      </rPr>
      <t xml:space="preserve">Szczegóły wsparcia:
</t>
    </r>
    <r>
      <rPr>
        <sz val="11"/>
        <rFont val="Calibri"/>
        <family val="2"/>
      </rPr>
      <t>Wartość w polu</t>
    </r>
    <r>
      <rPr>
        <b/>
        <i/>
        <sz val="11"/>
        <rFont val="Calibri"/>
        <family val="2"/>
      </rPr>
      <t xml:space="preserve"> Rodzaj przyznanego wsparcia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("program zdrowotny")</t>
    </r>
  </si>
  <si>
    <r>
      <rPr>
        <sz val="11"/>
        <color indexed="10"/>
        <rFont val="Calibri"/>
        <family val="2"/>
      </rPr>
      <t>kobieta, mężczyzna</t>
    </r>
    <r>
      <rPr>
        <sz val="11"/>
        <rFont val="Calibri"/>
        <family val="2"/>
      </rPr>
      <t xml:space="preserve">
program zdrowotny</t>
    </r>
  </si>
  <si>
    <r>
      <t xml:space="preserve">Dane uczestników projektów otrzymujących wsparcie - indywidualni i pracownicy instytucji
</t>
    </r>
    <r>
      <rPr>
        <i/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Płeć ("kobieta")</t>
    </r>
    <r>
      <rPr>
        <sz val="11"/>
        <rFont val="Calibri"/>
        <family val="2"/>
      </rPr>
      <t xml:space="preserve">
</t>
    </r>
    <r>
      <rPr>
        <i/>
        <u val="single"/>
        <sz val="11"/>
        <rFont val="Calibri"/>
        <family val="2"/>
      </rPr>
      <t xml:space="preserve">Szczegóły wsparcia:
</t>
    </r>
    <r>
      <rPr>
        <sz val="11"/>
        <rFont val="Calibri"/>
        <family val="2"/>
      </rPr>
      <t>Wartość w polu</t>
    </r>
    <r>
      <rPr>
        <b/>
        <i/>
        <sz val="11"/>
        <rFont val="Calibri"/>
        <family val="2"/>
      </rPr>
      <t xml:space="preserve"> Rodzaj przyznanego wsparcia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("program zdrowotny")</t>
    </r>
  </si>
  <si>
    <r>
      <rPr>
        <sz val="11"/>
        <color indexed="10"/>
        <rFont val="Calibri"/>
        <family val="2"/>
      </rPr>
      <t>kobieta</t>
    </r>
    <r>
      <rPr>
        <sz val="11"/>
        <rFont val="Calibri"/>
        <family val="2"/>
      </rPr>
      <t xml:space="preserve">
program zdrowotny</t>
    </r>
  </si>
  <si>
    <t>Wartość wskaźnika powinna stanowić sumę osób długotrwale bezrobotnych zarejestrowanych w ewidencji urzędów pracy oraz niezarejestrowanych w ewidencji urzędów pracy</t>
  </si>
  <si>
    <t xml:space="preserve">Liczba osób w wieku 50 lat i więcej objętych wsparciem w programie </t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</si>
  <si>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 lub "mężczyzna")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PESEL</t>
    </r>
    <r>
      <rPr>
        <sz val="10"/>
        <rFont val="Arial CE"/>
        <family val="0"/>
      </rPr>
      <t xml:space="preserve"> (wiek na podstawie nr PESEL &gt;= 50 lata)</t>
    </r>
  </si>
  <si>
    <t xml:space="preserve"> - kobieta
- mężczyzna</t>
  </si>
  <si>
    <r>
      <t xml:space="preserve">nauczyciel kształcenia zawodowego 
nauczyciel kształcenia ogólnego
nauczyciel wychowania przedszkolnego
osoba uzyskała kwalifikacje
osoba nabyła kompetencje
</t>
    </r>
    <r>
      <rPr>
        <sz val="11"/>
        <color indexed="10"/>
        <rFont val="Calibri"/>
        <family val="2"/>
      </rPr>
      <t>mężczyzna</t>
    </r>
  </si>
  <si>
    <t>WLWK-068</t>
  </si>
  <si>
    <t xml:space="preserve">Liczba osób o niskich kwalifikacjach objętych wsparciem w programie </t>
  </si>
  <si>
    <r>
      <t xml:space="preserve">Dane uczestników projektów otrzymujących wsparcie - indywidualni i pracownicy instytucji
</t>
    </r>
    <r>
      <rPr>
        <u val="single"/>
        <sz val="11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Wykształcenie</t>
    </r>
    <r>
      <rPr>
        <sz val="11"/>
        <rFont val="Calibri"/>
        <family val="2"/>
      </rPr>
      <t xml:space="preserve"> ("niższe niż podstawowe (ISCED 0)" lub "podstawowe (ISCED 1)" lub "gimnazjalne (ISCED 2)" lub "ponadgimnazjalne (ISCED 3)")
</t>
    </r>
  </si>
  <si>
    <r>
      <rPr>
        <sz val="11"/>
        <color indexed="10"/>
        <rFont val="Calibri"/>
        <family val="2"/>
      </rPr>
      <t xml:space="preserve">
- kobieta
- mężczyzna</t>
    </r>
    <r>
      <rPr>
        <sz val="11"/>
        <rFont val="Calibri"/>
        <family val="2"/>
      </rPr>
      <t xml:space="preserve">
-niższe niż podstawowe (ISCED 0)
-podstawowe (ISCED 1)
-gimnazjalne (ISCED 2)
- ponadgimnazjalne (ISCED 3)
</t>
    </r>
  </si>
  <si>
    <r>
      <t xml:space="preserve">
</t>
    </r>
    <r>
      <rPr>
        <sz val="11"/>
        <color indexed="10"/>
        <rFont val="Calibri"/>
        <family val="2"/>
      </rPr>
      <t xml:space="preserve">
- kobieta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
- osoba bierna zawodowo
- osoba pracująca/ prowadząca działalność na własny rachunek po przerwie związanej z urodzeniem/ wychowaniem dziecka
- osoba poszukująca pracy po przerwie </t>
    </r>
    <r>
      <rPr>
        <sz val="11"/>
        <rFont val="Calibri"/>
        <family val="2"/>
      </rPr>
      <t xml:space="preserve">związanej z urodzeniem/ wychowaniem dziecka
</t>
    </r>
    <r>
      <rPr>
        <sz val="11"/>
        <rFont val="Calibri"/>
        <family val="2"/>
      </rPr>
      <t>- osoba podjęła pracę/ rozpoczęła prowadzenie działalności na własny rachunek
- osoba poszukująca pracy</t>
    </r>
  </si>
  <si>
    <t>Realizacja: Sebastian Myrcha</t>
  </si>
  <si>
    <t>DKF, Ministerstwo Rozwoju</t>
  </si>
  <si>
    <r>
      <rPr>
        <sz val="11"/>
        <color indexed="10"/>
        <rFont val="Calibri"/>
        <family val="2"/>
      </rPr>
      <t>- kobieta
- mężczyzna</t>
    </r>
    <r>
      <rPr>
        <sz val="10"/>
        <rFont val="Arial CE"/>
        <family val="0"/>
      </rPr>
      <t xml:space="preserve">
- osoba bezrobotna zarejestrowana w ewidencji urzędów pracy
- osoba bezrobotna niezarejestrowana w ewidencji urzędów pracy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</si>
  <si>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0"/>
        <rFont val="Arial CE"/>
        <family val="0"/>
      </rPr>
      <t xml:space="preserve">
</t>
    </r>
    <r>
      <rPr>
        <u val="single"/>
        <sz val="11"/>
        <color indexed="8"/>
        <rFont val="Calibri"/>
        <family val="2"/>
      </rPr>
      <t xml:space="preserve">
Status uczestnika projektu w chwili przystąpienia do projektu
</t>
    </r>
    <r>
      <rPr>
        <sz val="11"/>
        <color indexed="8"/>
        <rFont val="Calibri"/>
        <family val="2"/>
      </rPr>
      <t xml:space="preserve">- </t>
    </r>
    <r>
      <rPr>
        <sz val="10"/>
        <rFont val="Arial CE"/>
        <family val="0"/>
      </rPr>
      <t xml:space="preserve">wartość w polu </t>
    </r>
    <r>
      <rPr>
        <i/>
        <sz val="11"/>
        <color indexed="8"/>
        <rFont val="Calibri"/>
        <family val="2"/>
      </rPr>
      <t>Osoba z niepełnosprawnościami</t>
    </r>
    <r>
      <rPr>
        <sz val="10"/>
        <rFont val="Arial CE"/>
        <family val="0"/>
      </rPr>
      <t xml:space="preserve"> ("tak")</t>
    </r>
  </si>
  <si>
    <r>
      <rPr>
        <sz val="11"/>
        <color indexed="10"/>
        <rFont val="Calibri"/>
        <family val="2"/>
      </rPr>
      <t xml:space="preserve">
- mężczyzna</t>
    </r>
    <r>
      <rPr>
        <sz val="10"/>
        <rFont val="Arial CE"/>
        <family val="0"/>
      </rPr>
      <t xml:space="preserve">
- tak</t>
    </r>
  </si>
  <si>
    <t>WLWK-020</t>
  </si>
  <si>
    <t>Liczba podmiotów realizujących zadania centrum kształcenia zawodowego i ustawicznego objętych wsparciem w programie</t>
  </si>
  <si>
    <r>
      <t xml:space="preserve">szkoła, w tym:
szkoła podstawowa 
gimnazjum
zasadnicza szkoła zawodowa
liceum ogólnokształcące 
technikum
szkoła specjalna przysposobiająca do pracy
</t>
    </r>
    <r>
      <rPr>
        <sz val="11"/>
        <rFont val="Calibri"/>
        <family val="2"/>
      </rPr>
      <t>s</t>
    </r>
    <r>
      <rPr>
        <sz val="10"/>
        <rFont val="Arial CE"/>
        <family val="0"/>
      </rPr>
      <t>zkoła artystyczna [w tym ogólnokształcące szkoły muzyczne]
placówka systemu oświaty, w tym:
centrum kształcenia praktycznego/ zawodowego/ ustawicznego
inna placówka edukacyjna"
wyposażenie w sprzęt TIK</t>
    </r>
  </si>
  <si>
    <t>WLWK-063</t>
  </si>
  <si>
    <t>Liczba szkół, których pracownie przedmiotowe zostały doposażone w programie</t>
  </si>
  <si>
    <t>Liczba osób, które uzyskały kwalifikacje w ramach pozaszkolnych form kształcenia</t>
  </si>
  <si>
    <r>
      <t xml:space="preserve">Dane uczestników projektów otrzymujących wsparcie – indywidualni i pracownicy instytucji 
</t>
    </r>
    <r>
      <rPr>
        <i/>
        <u val="single"/>
        <sz val="11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 lub "mężczyzna")</t>
    </r>
    <r>
      <rPr>
        <sz val="11"/>
        <rFont val="Calibri"/>
        <family val="2"/>
      </rPr>
      <t xml:space="preserve">
Wartość w polu </t>
    </r>
    <r>
      <rPr>
        <b/>
        <sz val="11"/>
        <rFont val="Calibri"/>
        <family val="2"/>
      </rPr>
      <t xml:space="preserve">PESEL </t>
    </r>
    <r>
      <rPr>
        <sz val="11"/>
        <rFont val="Calibri"/>
        <family val="2"/>
      </rPr>
      <t xml:space="preserve">(wiek na podstawie nr PESEL &gt;= 18 lat)
</t>
    </r>
    <r>
      <rPr>
        <i/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Wartość w polu </t>
    </r>
    <r>
      <rPr>
        <b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("szkolenie/kurs")
Wartość w polu </t>
    </r>
    <r>
      <rPr>
        <b/>
        <sz val="11"/>
        <rFont val="Calibri"/>
        <family val="2"/>
      </rPr>
      <t>Sytuacja (1) osoby w momencie zakończenia udziału w projekcie</t>
    </r>
    <r>
      <rPr>
        <sz val="11"/>
        <rFont val="Calibri"/>
        <family val="2"/>
      </rPr>
      <t xml:space="preserve"> ("osoba uzyskała kwalifikacje")
lub
Wartość w polu </t>
    </r>
    <r>
      <rPr>
        <b/>
        <sz val="11"/>
        <rFont val="Calibri"/>
        <family val="2"/>
      </rPr>
      <t xml:space="preserve">Sytuacja (2) osoby w momencie zakończenia udziału w projekcie  </t>
    </r>
    <r>
      <rPr>
        <sz val="11"/>
        <rFont val="Calibri"/>
        <family val="2"/>
      </rPr>
      <t xml:space="preserve">("osoba uzyskała kwalifikacje")
</t>
    </r>
  </si>
  <si>
    <r>
      <rPr>
        <sz val="11"/>
        <color indexed="10"/>
        <rFont val="Calibri"/>
        <family val="2"/>
      </rPr>
      <t xml:space="preserve"> - kobieta
- mężczyzna</t>
    </r>
    <r>
      <rPr>
        <sz val="10"/>
        <rFont val="Arial CE"/>
        <family val="0"/>
      </rPr>
      <t xml:space="preserve">
szkolenie/kurs
osoba uzyskała kwalifikacje 
</t>
    </r>
  </si>
  <si>
    <r>
      <t xml:space="preserve">Dane uczestników projektów otrzymujących wsparcie – indywidualni i pracownicy instytucji 
</t>
    </r>
    <r>
      <rPr>
        <i/>
        <u val="single"/>
        <sz val="11"/>
        <color indexed="8"/>
        <rFont val="Calibri"/>
        <family val="2"/>
      </rPr>
      <t xml:space="preserve">Dane uczestnika:
</t>
    </r>
    <r>
      <rPr>
        <sz val="11"/>
        <color indexed="10"/>
        <rFont val="Calibri"/>
        <family val="2"/>
      </rPr>
      <t>- Płeć ("kobieta" lub "mężczyzna")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 xml:space="preserve">Wykształcenie </t>
    </r>
    <r>
      <rPr>
        <sz val="10"/>
        <rFont val="Arial CE"/>
        <family val="0"/>
      </rPr>
      <t xml:space="preserve">("niższe niż podstawowe (ISCED 0)" lub "podstawowe (ISCED 1)" lub "gimnazjalne (ISCED 2)" lub "ponadgimnazjalne (ISCED 3)")
</t>
    </r>
    <r>
      <rPr>
        <i/>
        <u val="single"/>
        <sz val="11"/>
        <color indexed="8"/>
        <rFont val="Calibri"/>
        <family val="2"/>
      </rPr>
      <t xml:space="preserve">Szczegóły wsparcia: </t>
    </r>
    <r>
      <rPr>
        <sz val="10"/>
        <rFont val="Arial CE"/>
        <family val="0"/>
      </rPr>
      <t xml:space="preserve">
Wartość w polu </t>
    </r>
    <r>
      <rPr>
        <b/>
        <sz val="11"/>
        <color indexed="8"/>
        <rFont val="Calibri"/>
        <family val="2"/>
      </rPr>
      <t>Sytuacja (1) osoby w momencie zakończenia udziału w projekcie</t>
    </r>
    <r>
      <rPr>
        <sz val="10"/>
        <rFont val="Arial CE"/>
        <family val="0"/>
      </rPr>
      <t xml:space="preserve"> ("osoba uzyskała kwalifikacje" lub "osoba nabyła kompetencje")
lub
</t>
    </r>
    <r>
      <rPr>
        <b/>
        <sz val="11"/>
        <color indexed="8"/>
        <rFont val="Calibri"/>
        <family val="2"/>
      </rPr>
      <t xml:space="preserve">Sytuacja (2) osoby w momencie zakończenia udziału w projekcie  </t>
    </r>
    <r>
      <rPr>
        <sz val="10"/>
        <rFont val="Arial CE"/>
        <family val="0"/>
      </rPr>
      <t>("osoba uzyskała kwalifikacje" lub "osoba nabyła kompetencje")</t>
    </r>
  </si>
  <si>
    <t>dotacja na rozpoczęcie działalności gospodarczej</t>
  </si>
  <si>
    <r>
      <t xml:space="preserve">Dane uczestników projektów otrzymujących wsparcie - indywidualni i pracownicy instytucji
</t>
    </r>
    <r>
      <rPr>
        <sz val="11"/>
        <color indexed="10"/>
        <rFont val="Calibri"/>
        <family val="2"/>
      </rPr>
      <t xml:space="preserve">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("dotacja na rozpoczęcie działalności gospodarczej")</t>
    </r>
  </si>
  <si>
    <r>
      <rPr>
        <sz val="11"/>
        <color indexed="10"/>
        <rFont val="Calibri"/>
        <family val="2"/>
      </rPr>
      <t xml:space="preserve">
- kobieta
- mężczyzna</t>
    </r>
    <r>
      <rPr>
        <sz val="11"/>
        <rFont val="Calibri"/>
        <family val="2"/>
      </rPr>
      <t xml:space="preserve">
- dotacja na rozpoczęcie działalności gospodarczej</t>
    </r>
  </si>
  <si>
    <r>
      <t xml:space="preserve">Dane uczestników projektów otrzymujących wsparcie - indywidualni i pracownicy instytucji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("kobieta" lub "mężczyzna")
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("dotacja na rozpoczęcie działalności gospodarczej")</t>
    </r>
  </si>
  <si>
    <t>mikroprzedsiębiorstwo</t>
  </si>
  <si>
    <t>Podsumowanie wskaźników w ramach projektu RPLB.06.01.00-08-0002/15 za okres 2015-10-01 - 2015-12-31</t>
  </si>
  <si>
    <r>
      <t xml:space="preserve">Dane instytucji otrzymujących wsparcie
</t>
    </r>
    <r>
      <rPr>
        <i/>
        <sz val="11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>Dane podstawowe</t>
    </r>
    <r>
      <rPr>
        <i/>
        <sz val="11"/>
        <color indexed="8"/>
        <rFont val="Calibri"/>
        <family val="2"/>
      </rPr>
      <t>:</t>
    </r>
    <r>
      <rPr>
        <sz val="10"/>
        <rFont val="Arial CE"/>
        <family val="0"/>
      </rPr>
      <t xml:space="preserve">
</t>
    </r>
    <r>
      <rPr>
        <i/>
        <sz val="11"/>
        <color indexed="8"/>
        <rFont val="Calibri"/>
        <family val="2"/>
      </rPr>
      <t>Typ instytucji</t>
    </r>
    <r>
      <rPr>
        <sz val="10"/>
        <rFont val="Arial CE"/>
        <family val="0"/>
      </rPr>
      <t xml:space="preserve"> ("przedsiębiorstwo")
</t>
    </r>
    <r>
      <rPr>
        <i/>
        <sz val="11"/>
        <color indexed="8"/>
        <rFont val="Calibri"/>
        <family val="2"/>
      </rPr>
      <t>w tym</t>
    </r>
    <r>
      <rPr>
        <sz val="10"/>
        <rFont val="Arial CE"/>
        <family val="0"/>
      </rPr>
      <t xml:space="preserve"> ("mikroprzedsiębiorstwo", "małe przedsiębiorstwo", "średnie przedsiębiorstwo")
</t>
    </r>
    <r>
      <rPr>
        <u val="single"/>
        <sz val="11"/>
        <color indexed="8"/>
        <rFont val="Calibri"/>
        <family val="2"/>
      </rPr>
      <t>Szczegóły wsparci</t>
    </r>
    <r>
      <rPr>
        <sz val="10"/>
        <rFont val="Arial CE"/>
        <family val="0"/>
      </rPr>
      <t xml:space="preserve">a:
</t>
    </r>
    <r>
      <rPr>
        <i/>
        <sz val="11"/>
        <color indexed="8"/>
        <rFont val="Calibri"/>
        <family val="2"/>
      </rPr>
      <t>Rodzaj przyznanego wsparcia</t>
    </r>
    <r>
      <rPr>
        <sz val="10"/>
        <rFont val="Arial CE"/>
        <family val="0"/>
      </rPr>
      <t xml:space="preserve"> ("usługa rozwojowa dla przedsiębiorstwa")</t>
    </r>
  </si>
  <si>
    <t>przedsiębiorstwo
mikroprzedsiębiorstwo
małe przedsiębiorstwo
średnie przedsiębiorstwo
usługa rozwojowa dla przedsiębiorstwa</t>
  </si>
  <si>
    <r>
      <rPr>
        <sz val="11"/>
        <color indexed="10"/>
        <rFont val="Calibri"/>
        <family val="2"/>
      </rPr>
      <t xml:space="preserve">
- mężczyzna</t>
    </r>
    <r>
      <rPr>
        <sz val="11"/>
        <rFont val="Calibri"/>
        <family val="2"/>
      </rPr>
      <t xml:space="preserve">
- dotacja na rozpoczęcie działalności gospodarczej</t>
    </r>
  </si>
  <si>
    <r>
      <t xml:space="preserve">Dane uczestników projektów otrzymujących wsparcie - indywidualni i pracownicy instytucji
</t>
    </r>
    <r>
      <rPr>
        <sz val="11"/>
        <color indexed="10"/>
        <rFont val="Calibri"/>
        <family val="2"/>
      </rPr>
      <t xml:space="preserve">
</t>
    </r>
    <r>
      <rPr>
        <u val="single"/>
        <sz val="11"/>
        <color indexed="10"/>
        <rFont val="Calibri"/>
        <family val="2"/>
      </rPr>
      <t>Dane uczestnika:</t>
    </r>
    <r>
      <rPr>
        <sz val="11"/>
        <color indexed="10"/>
        <rFont val="Calibri"/>
        <family val="2"/>
      </rPr>
      <t xml:space="preserve">
- </t>
    </r>
    <r>
      <rPr>
        <i/>
        <sz val="11"/>
        <color indexed="10"/>
        <rFont val="Calibri"/>
        <family val="2"/>
      </rPr>
      <t>Płeć</t>
    </r>
    <r>
      <rPr>
        <sz val="11"/>
        <color indexed="10"/>
        <rFont val="Calibri"/>
        <family val="2"/>
      </rPr>
      <t xml:space="preserve"> ("mężczyzna")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 xml:space="preserve">Szczegóły wsparcia: 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Rodzaj przyznanego wsparcia</t>
    </r>
    <r>
      <rPr>
        <sz val="11"/>
        <rFont val="Calibri"/>
        <family val="2"/>
      </rPr>
      <t xml:space="preserve"> ("dotacja na rozpoczęcie działalności gospodarczej")</t>
    </r>
  </si>
  <si>
    <t>ADU EFS Wersja 1.0 (08-06-2016)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</si>
</sst>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yyyy/mm/dd;@"/>
  </numFmts>
  <fonts count="65">
    <font>
      <sz val="10"/>
      <name val="Arial CE"/>
      <family val="0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i/>
      <u val="single"/>
      <sz val="11"/>
      <color indexed="8"/>
      <name val="Calibri"/>
      <family val="2"/>
    </font>
    <font>
      <sz val="10"/>
      <name val="Arial"/>
      <family val="2"/>
    </font>
    <font>
      <i/>
      <u val="single"/>
      <sz val="11"/>
      <name val="Calibri"/>
      <family val="2"/>
    </font>
    <font>
      <i/>
      <u val="single"/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 CE"/>
      <family val="0"/>
    </font>
    <font>
      <b/>
      <sz val="1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0"/>
      <color indexed="43"/>
      <name val="Arial CE"/>
      <family val="0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b/>
      <sz val="16"/>
      <color indexed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28" borderId="10" xfId="41" applyFont="1" applyBorder="1" applyAlignment="1">
      <alignment horizontal="center" vertical="center"/>
    </xf>
    <xf numFmtId="0" fontId="3" fillId="28" borderId="10" xfId="41" applyFont="1" applyBorder="1" applyAlignment="1">
      <alignment horizontal="center" vertical="center"/>
    </xf>
    <xf numFmtId="0" fontId="1" fillId="28" borderId="10" xfId="41" applyFont="1" applyBorder="1" applyAlignment="1">
      <alignment horizontal="center" vertical="center" wrapText="1"/>
    </xf>
    <xf numFmtId="0" fontId="3" fillId="28" borderId="10" xfId="41" applyFont="1" applyBorder="1" applyAlignment="1">
      <alignment horizontal="center" vertical="center" wrapText="1"/>
    </xf>
    <xf numFmtId="0" fontId="3" fillId="28" borderId="11" xfId="4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/>
    </xf>
    <xf numFmtId="0" fontId="4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34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 wrapText="1"/>
    </xf>
    <xf numFmtId="0" fontId="0" fillId="0" borderId="14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 quotePrefix="1">
      <alignment vertical="top" wrapText="1"/>
    </xf>
    <xf numFmtId="0" fontId="14" fillId="34" borderId="1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 quotePrefix="1">
      <alignment vertical="top" wrapText="1"/>
    </xf>
    <xf numFmtId="0" fontId="0" fillId="0" borderId="14" xfId="0" applyFont="1" applyBorder="1" applyAlignment="1">
      <alignment wrapText="1"/>
    </xf>
    <xf numFmtId="0" fontId="14" fillId="34" borderId="13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14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14" fillId="0" borderId="13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 quotePrefix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34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 quotePrefix="1">
      <alignment horizontal="left" indent="3"/>
    </xf>
    <xf numFmtId="0" fontId="21" fillId="0" borderId="0" xfId="0" applyFont="1" applyFill="1" applyBorder="1" applyAlignment="1" quotePrefix="1">
      <alignment horizontal="left" indent="3"/>
    </xf>
    <xf numFmtId="0" fontId="22" fillId="0" borderId="0" xfId="0" applyFont="1" applyFill="1" applyBorder="1" applyAlignment="1" quotePrefix="1">
      <alignment horizontal="left" indent="3"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 quotePrefix="1">
      <alignment vertical="top" wrapText="1"/>
    </xf>
    <xf numFmtId="173" fontId="4" fillId="33" borderId="12" xfId="0" applyNumberFormat="1" applyFont="1" applyFill="1" applyBorder="1" applyAlignment="1">
      <alignment horizontal="center" vertical="top" wrapText="1"/>
    </xf>
    <xf numFmtId="173" fontId="0" fillId="0" borderId="10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3" fontId="0" fillId="0" borderId="14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173" fontId="0" fillId="33" borderId="10" xfId="0" applyNumberFormat="1" applyFont="1" applyFill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6" fontId="0" fillId="0" borderId="0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8" fontId="0" fillId="0" borderId="0" xfId="0" applyNumberFormat="1" applyFill="1" applyBorder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 vertical="top" wrapText="1"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3" borderId="10" xfId="0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top" wrapText="1"/>
    </xf>
    <xf numFmtId="0" fontId="0" fillId="38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4" fillId="38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0" fontId="14" fillId="39" borderId="10" xfId="0" applyFont="1" applyFill="1" applyBorder="1" applyAlignment="1">
      <alignment horizontal="left" vertical="top" wrapText="1"/>
    </xf>
    <xf numFmtId="0" fontId="0" fillId="38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/>
    </xf>
    <xf numFmtId="0" fontId="0" fillId="39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9" borderId="10" xfId="0" applyFont="1" applyFill="1" applyBorder="1" applyAlignment="1">
      <alignment/>
    </xf>
    <xf numFmtId="0" fontId="0" fillId="40" borderId="10" xfId="0" applyFill="1" applyBorder="1" applyAlignment="1">
      <alignment vertical="center" wrapText="1"/>
    </xf>
    <xf numFmtId="0" fontId="4" fillId="40" borderId="12" xfId="0" applyFont="1" applyFill="1" applyBorder="1" applyAlignment="1">
      <alignment horizontal="center" vertical="top" wrapText="1"/>
    </xf>
    <xf numFmtId="173" fontId="0" fillId="40" borderId="10" xfId="0" applyNumberFormat="1" applyFont="1" applyFill="1" applyBorder="1" applyAlignment="1">
      <alignment horizontal="center" vertical="top"/>
    </xf>
    <xf numFmtId="0" fontId="0" fillId="40" borderId="10" xfId="0" applyFill="1" applyBorder="1" applyAlignment="1">
      <alignment vertical="top" wrapText="1"/>
    </xf>
    <xf numFmtId="0" fontId="0" fillId="40" borderId="12" xfId="0" applyFill="1" applyBorder="1" applyAlignment="1">
      <alignment vertical="top" wrapText="1"/>
    </xf>
    <xf numFmtId="0" fontId="5" fillId="40" borderId="12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>
      <alignment vertical="top" wrapText="1"/>
    </xf>
    <xf numFmtId="0" fontId="0" fillId="40" borderId="14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left" vertical="top" wrapText="1"/>
    </xf>
    <xf numFmtId="0" fontId="0" fillId="40" borderId="10" xfId="0" applyFill="1" applyBorder="1" applyAlignment="1">
      <alignment vertical="top"/>
    </xf>
    <xf numFmtId="0" fontId="5" fillId="40" borderId="10" xfId="0" applyFont="1" applyFill="1" applyBorder="1" applyAlignment="1">
      <alignment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10" xfId="0" applyFont="1" applyFill="1" applyBorder="1" applyAlignment="1">
      <alignment/>
    </xf>
    <xf numFmtId="0" fontId="0" fillId="4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40" borderId="10" xfId="0" applyFont="1" applyFill="1" applyBorder="1" applyAlignment="1">
      <alignment horizontal="center" vertical="top"/>
    </xf>
    <xf numFmtId="0" fontId="23" fillId="41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0" fillId="38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 vertical="top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/>
      <protection hidden="1"/>
    </xf>
    <xf numFmtId="0" fontId="23" fillId="42" borderId="10" xfId="0" applyFont="1" applyFill="1" applyBorder="1" applyAlignment="1" applyProtection="1">
      <alignment horizontal="center" vertical="center"/>
      <protection/>
    </xf>
    <xf numFmtId="0" fontId="23" fillId="42" borderId="10" xfId="0" applyFont="1" applyFill="1" applyBorder="1" applyAlignment="1" applyProtection="1">
      <alignment horizontal="center" vertical="center"/>
      <protection hidden="1"/>
    </xf>
    <xf numFmtId="0" fontId="23" fillId="42" borderId="10" xfId="0" applyFont="1" applyFill="1" applyBorder="1" applyAlignment="1" applyProtection="1">
      <alignment horizontal="center" vertical="center" wrapText="1"/>
      <protection hidden="1"/>
    </xf>
    <xf numFmtId="0" fontId="14" fillId="34" borderId="12" xfId="0" applyFont="1" applyFill="1" applyBorder="1" applyAlignment="1" applyProtection="1">
      <alignment horizontal="center" vertical="center"/>
      <protection hidden="1"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/>
      <protection locked="0"/>
    </xf>
    <xf numFmtId="0" fontId="29" fillId="40" borderId="10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right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B1:D28"/>
  <sheetViews>
    <sheetView showGridLines="0" tabSelected="1" zoomScalePageLayoutView="0" workbookViewId="0" topLeftCell="A1">
      <selection activeCell="D3" sqref="D3"/>
    </sheetView>
  </sheetViews>
  <sheetFormatPr defaultColWidth="9.00390625" defaultRowHeight="12.75"/>
  <cols>
    <col min="1" max="1" width="21.375" style="218" customWidth="1"/>
    <col min="2" max="2" width="9.125" style="218" customWidth="1"/>
    <col min="3" max="3" width="116.25390625" style="218" customWidth="1"/>
    <col min="4" max="16384" width="9.125" style="218" customWidth="1"/>
  </cols>
  <sheetData>
    <row r="1" ht="30" customHeight="1">
      <c r="C1" s="235" t="s">
        <v>41</v>
      </c>
    </row>
    <row r="2" ht="17.25" customHeight="1"/>
    <row r="3" ht="12.75">
      <c r="D3" s="219"/>
    </row>
    <row r="4" ht="12.75"/>
    <row r="5" ht="12.75"/>
    <row r="6" ht="12.75"/>
    <row r="7" ht="12.75"/>
    <row r="8" ht="12.75"/>
    <row r="9" ht="12.75"/>
    <row r="11" ht="12.75"/>
    <row r="12" ht="12.75"/>
    <row r="13" ht="12.75"/>
    <row r="15" ht="12.75"/>
    <row r="16" ht="12.75"/>
    <row r="17" ht="12.75"/>
    <row r="19" ht="12.75"/>
    <row r="20" ht="12.75"/>
    <row r="21" ht="12.75"/>
    <row r="23" ht="12.75"/>
    <row r="24" ht="12.75"/>
    <row r="25" ht="12.75"/>
    <row r="26" ht="12.75"/>
    <row r="27" spans="2:4" ht="12.75">
      <c r="B27" s="217" t="s">
        <v>478</v>
      </c>
      <c r="C27" s="217"/>
      <c r="D27" s="217"/>
    </row>
    <row r="28" spans="2:4" ht="12.75">
      <c r="B28" s="217" t="s">
        <v>479</v>
      </c>
      <c r="D28" s="236" t="s">
        <v>502</v>
      </c>
    </row>
  </sheetData>
  <sheetProtection password="E7A9" sheet="1" objects="1" scenarios="1" selectLockedCells="1"/>
  <printOptions/>
  <pageMargins left="0.75" right="0.75" top="1" bottom="1" header="0.5" footer="0.5"/>
  <pageSetup horizontalDpi="600" verticalDpi="600" orientation="portrait" paperSize="9" r:id="rId3"/>
  <legacyDrawing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AJ1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30.00390625" style="0" bestFit="1" customWidth="1"/>
    <col min="2" max="2" width="51.375" style="0" customWidth="1"/>
    <col min="3" max="3" width="24.00390625" style="0" customWidth="1"/>
    <col min="4" max="5" width="26.625" style="0" bestFit="1" customWidth="1"/>
    <col min="6" max="6" width="21.375" style="0" bestFit="1" customWidth="1"/>
    <col min="7" max="7" width="6.75390625" style="0" customWidth="1"/>
    <col min="8" max="8" width="52.375" style="0" customWidth="1"/>
    <col min="9" max="9" width="11.00390625" style="0" customWidth="1"/>
    <col min="10" max="10" width="8.875" style="0" bestFit="1" customWidth="1"/>
    <col min="11" max="11" width="12.875" style="0" bestFit="1" customWidth="1"/>
    <col min="12" max="12" width="26.125" style="0" customWidth="1"/>
    <col min="13" max="23" width="0" style="0" hidden="1" customWidth="1"/>
    <col min="24" max="24" width="20.125" style="0" customWidth="1"/>
    <col min="25" max="25" width="21.625" style="0" customWidth="1"/>
    <col min="26" max="26" width="27.625" style="0" customWidth="1"/>
    <col min="27" max="27" width="48.375" style="0" customWidth="1"/>
    <col min="28" max="28" width="6.75390625" style="0" bestFit="1" customWidth="1"/>
    <col min="29" max="29" width="36.875" style="0" bestFit="1" customWidth="1"/>
    <col min="30" max="30" width="37.25390625" style="0" bestFit="1" customWidth="1"/>
    <col min="31" max="35" width="0" style="0" hidden="1" customWidth="1"/>
    <col min="36" max="36" width="6.00390625" style="0" customWidth="1"/>
    <col min="37" max="37" width="11.75390625" style="0" customWidth="1"/>
    <col min="38" max="38" width="10.625" style="0" bestFit="1" customWidth="1"/>
    <col min="39" max="39" width="38.25390625" style="0" bestFit="1" customWidth="1"/>
    <col min="40" max="40" width="25.125" style="0" customWidth="1"/>
    <col min="41" max="51" width="0" style="0" hidden="1" customWidth="1"/>
    <col min="52" max="52" width="36.00390625" style="0" bestFit="1" customWidth="1"/>
    <col min="53" max="53" width="36.375" style="0" bestFit="1" customWidth="1"/>
    <col min="54" max="54" width="59.875" style="0" bestFit="1" customWidth="1"/>
    <col min="55" max="55" width="45.375" style="0" customWidth="1"/>
    <col min="56" max="56" width="19.875" style="0" customWidth="1"/>
    <col min="57" max="57" width="14.625" style="0" customWidth="1"/>
    <col min="58" max="58" width="68.375" style="0" customWidth="1"/>
    <col min="59" max="59" width="61.875" style="0" customWidth="1"/>
    <col min="60" max="68" width="0" style="0" hidden="1" customWidth="1"/>
    <col min="69" max="69" width="81.125" style="0" bestFit="1" customWidth="1"/>
    <col min="70" max="70" width="66.00390625" style="0" bestFit="1" customWidth="1"/>
    <col min="71" max="71" width="31.125" style="0" bestFit="1" customWidth="1"/>
    <col min="72" max="72" width="68.125" style="0" bestFit="1" customWidth="1"/>
    <col min="73" max="73" width="71.375" style="0" bestFit="1" customWidth="1"/>
    <col min="74" max="74" width="81.125" style="0" bestFit="1" customWidth="1"/>
    <col min="75" max="75" width="76.00390625" style="0" bestFit="1" customWidth="1"/>
  </cols>
  <sheetData>
    <row r="1" spans="1:36" s="195" customFormat="1" ht="29.25" customHeight="1">
      <c r="A1" s="194" t="s">
        <v>94</v>
      </c>
      <c r="B1" s="194" t="s">
        <v>95</v>
      </c>
      <c r="C1" s="194" t="s">
        <v>96</v>
      </c>
      <c r="D1" s="194" t="s">
        <v>97</v>
      </c>
      <c r="E1" s="194" t="s">
        <v>98</v>
      </c>
      <c r="F1" s="194" t="s">
        <v>99</v>
      </c>
      <c r="G1" s="194" t="s">
        <v>100</v>
      </c>
      <c r="H1" s="194" t="s">
        <v>101</v>
      </c>
      <c r="I1" s="194" t="s">
        <v>102</v>
      </c>
      <c r="J1" s="194" t="s">
        <v>103</v>
      </c>
      <c r="K1" s="194" t="s">
        <v>104</v>
      </c>
      <c r="L1" s="194" t="s">
        <v>306</v>
      </c>
      <c r="M1" s="194" t="s">
        <v>105</v>
      </c>
      <c r="N1" s="194" t="s">
        <v>106</v>
      </c>
      <c r="O1" s="194" t="s">
        <v>107</v>
      </c>
      <c r="P1" s="194" t="s">
        <v>108</v>
      </c>
      <c r="Q1" s="194" t="s">
        <v>109</v>
      </c>
      <c r="R1" s="194" t="s">
        <v>110</v>
      </c>
      <c r="S1" s="194" t="s">
        <v>111</v>
      </c>
      <c r="T1" s="194" t="s">
        <v>112</v>
      </c>
      <c r="U1" s="194" t="s">
        <v>113</v>
      </c>
      <c r="V1" s="194" t="s">
        <v>114</v>
      </c>
      <c r="W1" s="194" t="s">
        <v>115</v>
      </c>
      <c r="X1" s="194" t="s">
        <v>116</v>
      </c>
      <c r="Y1" s="194" t="s">
        <v>117</v>
      </c>
      <c r="Z1" s="194" t="s">
        <v>118</v>
      </c>
      <c r="AA1" s="194" t="s">
        <v>119</v>
      </c>
      <c r="AB1" s="194" t="s">
        <v>120</v>
      </c>
      <c r="AC1" s="194" t="s">
        <v>121</v>
      </c>
      <c r="AD1" s="194" t="s">
        <v>122</v>
      </c>
      <c r="AJ1" s="196"/>
    </row>
  </sheetData>
  <sheetProtection password="E7A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5"/>
  <dimension ref="A1:CC1"/>
  <sheetViews>
    <sheetView zoomScalePageLayoutView="0" workbookViewId="0" topLeftCell="A1">
      <selection activeCell="BG1" sqref="BG1"/>
    </sheetView>
  </sheetViews>
  <sheetFormatPr defaultColWidth="9.00390625" defaultRowHeight="12.75"/>
  <cols>
    <col min="1" max="1" width="30.00390625" style="0" bestFit="1" customWidth="1"/>
    <col min="2" max="2" width="40.625" style="0" bestFit="1" customWidth="1"/>
    <col min="3" max="3" width="41.00390625" style="0" bestFit="1" customWidth="1"/>
    <col min="4" max="5" width="26.625" style="0" bestFit="1" customWidth="1"/>
    <col min="6" max="6" width="21.375" style="0" bestFit="1" customWidth="1"/>
    <col min="7" max="7" width="6.75390625" style="0" hidden="1" customWidth="1"/>
    <col min="8" max="8" width="81.125" style="0" hidden="1" customWidth="1"/>
    <col min="9" max="9" width="12.25390625" style="0" hidden="1" customWidth="1"/>
    <col min="10" max="10" width="8.875" style="0" hidden="1" customWidth="1"/>
    <col min="11" max="11" width="12.875" style="0" hidden="1" customWidth="1"/>
    <col min="12" max="12" width="55.125" style="0" hidden="1" customWidth="1"/>
    <col min="13" max="13" width="24.375" style="0" hidden="1" customWidth="1"/>
    <col min="14" max="14" width="21.875" style="0" hidden="1" customWidth="1"/>
    <col min="15" max="15" width="30.625" style="0" hidden="1" customWidth="1"/>
    <col min="16" max="16" width="20.75390625" style="0" hidden="1" customWidth="1"/>
    <col min="17" max="17" width="31.625" style="0" hidden="1" customWidth="1"/>
    <col min="18" max="18" width="11.25390625" style="0" hidden="1" customWidth="1"/>
    <col min="19" max="19" width="9.125" style="0" hidden="1" customWidth="1"/>
    <col min="20" max="20" width="13.875" style="0" hidden="1" customWidth="1"/>
    <col min="21" max="21" width="40.125" style="0" hidden="1" customWidth="1"/>
    <col min="22" max="22" width="19.00390625" style="0" hidden="1" customWidth="1"/>
    <col min="23" max="23" width="33.00390625" style="0" hidden="1" customWidth="1"/>
    <col min="24" max="24" width="36.00390625" style="0" hidden="1" customWidth="1"/>
    <col min="25" max="25" width="36.375" style="0" hidden="1" customWidth="1"/>
    <col min="26" max="26" width="48.125" style="0" hidden="1" customWidth="1"/>
    <col min="27" max="27" width="48.375" style="0" hidden="1" customWidth="1"/>
    <col min="28" max="28" width="6.75390625" style="0" hidden="1" customWidth="1"/>
    <col min="29" max="29" width="36.875" style="0" hidden="1" customWidth="1"/>
    <col min="30" max="30" width="37.25390625" style="0" hidden="1" customWidth="1"/>
    <col min="31" max="31" width="6.75390625" style="0" hidden="1" customWidth="1"/>
    <col min="32" max="32" width="42.375" style="0" hidden="1" customWidth="1"/>
    <col min="33" max="33" width="81.125" style="0" hidden="1" customWidth="1"/>
    <col min="34" max="34" width="5.00390625" style="0" hidden="1" customWidth="1"/>
    <col min="35" max="35" width="9.625" style="0" hidden="1" customWidth="1"/>
    <col min="36" max="36" width="6.00390625" style="0" customWidth="1"/>
    <col min="37" max="37" width="11.75390625" style="0" customWidth="1"/>
    <col min="38" max="38" width="10.625" style="0" bestFit="1" customWidth="1"/>
    <col min="39" max="39" width="38.25390625" style="0" bestFit="1" customWidth="1"/>
    <col min="40" max="40" width="18.375" style="0" bestFit="1" customWidth="1"/>
    <col min="41" max="41" width="24.375" style="0" hidden="1" customWidth="1"/>
    <col min="42" max="42" width="21.875" style="0" hidden="1" customWidth="1"/>
    <col min="43" max="43" width="26.875" style="0" hidden="1" customWidth="1"/>
    <col min="44" max="44" width="28.00390625" style="0" hidden="1" customWidth="1"/>
    <col min="45" max="45" width="32.875" style="0" hidden="1" customWidth="1"/>
    <col min="46" max="46" width="11.25390625" style="0" hidden="1" customWidth="1"/>
    <col min="47" max="47" width="0" style="0" hidden="1" customWidth="1"/>
    <col min="48" max="48" width="13.875" style="0" hidden="1" customWidth="1"/>
    <col min="49" max="49" width="40.125" style="0" hidden="1" customWidth="1"/>
    <col min="50" max="50" width="19.00390625" style="0" hidden="1" customWidth="1"/>
    <col min="51" max="51" width="12.375" style="0" hidden="1" customWidth="1"/>
    <col min="52" max="52" width="36.00390625" style="0" bestFit="1" customWidth="1"/>
    <col min="53" max="53" width="36.375" style="0" bestFit="1" customWidth="1"/>
    <col min="54" max="54" width="59.875" style="0" bestFit="1" customWidth="1"/>
    <col min="55" max="55" width="38.75390625" style="0" bestFit="1" customWidth="1"/>
    <col min="56" max="56" width="34.875" style="0" bestFit="1" customWidth="1"/>
    <col min="57" max="57" width="77.25390625" style="0" bestFit="1" customWidth="1"/>
    <col min="58" max="59" width="81.125" style="0" bestFit="1" customWidth="1"/>
    <col min="60" max="60" width="57.25390625" style="0" bestFit="1" customWidth="1"/>
    <col min="61" max="61" width="81.125" style="0" bestFit="1" customWidth="1"/>
    <col min="62" max="62" width="31.75390625" style="0" bestFit="1" customWidth="1"/>
    <col min="63" max="63" width="48.25390625" style="0" bestFit="1" customWidth="1"/>
    <col min="64" max="64" width="36.875" style="0" bestFit="1" customWidth="1"/>
    <col min="65" max="65" width="37.25390625" style="0" bestFit="1" customWidth="1"/>
    <col min="66" max="66" width="39.75390625" style="0" hidden="1" customWidth="1"/>
    <col min="67" max="67" width="65.125" style="0" hidden="1" customWidth="1"/>
    <col min="68" max="68" width="39.375" style="0" hidden="1" customWidth="1"/>
    <col min="69" max="69" width="81.125" style="0" bestFit="1" customWidth="1"/>
    <col min="70" max="70" width="66.00390625" style="0" bestFit="1" customWidth="1"/>
    <col min="71" max="71" width="31.125" style="0" bestFit="1" customWidth="1"/>
    <col min="72" max="72" width="68.125" style="0" bestFit="1" customWidth="1"/>
    <col min="73" max="73" width="71.375" style="0" bestFit="1" customWidth="1"/>
    <col min="74" max="74" width="81.125" style="0" bestFit="1" customWidth="1"/>
    <col min="75" max="75" width="76.00390625" style="0" bestFit="1" customWidth="1"/>
  </cols>
  <sheetData>
    <row r="1" spans="1:81" s="195" customFormat="1" ht="25.5">
      <c r="A1" s="194" t="s">
        <v>94</v>
      </c>
      <c r="B1" s="194" t="s">
        <v>95</v>
      </c>
      <c r="C1" s="194" t="s">
        <v>96</v>
      </c>
      <c r="D1" s="194" t="s">
        <v>97</v>
      </c>
      <c r="E1" s="194" t="s">
        <v>98</v>
      </c>
      <c r="F1" s="194" t="s">
        <v>99</v>
      </c>
      <c r="G1" s="194" t="s">
        <v>100</v>
      </c>
      <c r="H1" s="194" t="s">
        <v>101</v>
      </c>
      <c r="I1" s="194" t="s">
        <v>102</v>
      </c>
      <c r="J1" s="194" t="s">
        <v>103</v>
      </c>
      <c r="K1" s="194" t="s">
        <v>104</v>
      </c>
      <c r="L1" s="194" t="s">
        <v>306</v>
      </c>
      <c r="M1" s="194" t="s">
        <v>105</v>
      </c>
      <c r="N1" s="194" t="s">
        <v>106</v>
      </c>
      <c r="O1" s="194" t="s">
        <v>107</v>
      </c>
      <c r="P1" s="194" t="s">
        <v>108</v>
      </c>
      <c r="Q1" s="194" t="s">
        <v>109</v>
      </c>
      <c r="R1" s="194" t="s">
        <v>110</v>
      </c>
      <c r="S1" s="194" t="s">
        <v>111</v>
      </c>
      <c r="T1" s="194" t="s">
        <v>112</v>
      </c>
      <c r="U1" s="194" t="s">
        <v>113</v>
      </c>
      <c r="V1" s="194" t="s">
        <v>114</v>
      </c>
      <c r="W1" s="194" t="s">
        <v>115</v>
      </c>
      <c r="X1" s="194" t="s">
        <v>116</v>
      </c>
      <c r="Y1" s="194" t="s">
        <v>117</v>
      </c>
      <c r="Z1" s="194" t="s">
        <v>118</v>
      </c>
      <c r="AA1" s="194" t="s">
        <v>119</v>
      </c>
      <c r="AB1" s="194" t="s">
        <v>120</v>
      </c>
      <c r="AC1" s="194" t="s">
        <v>121</v>
      </c>
      <c r="AD1" s="194" t="s">
        <v>122</v>
      </c>
      <c r="AE1" s="194" t="s">
        <v>100</v>
      </c>
      <c r="AF1" s="194" t="s">
        <v>123</v>
      </c>
      <c r="AG1" s="194" t="s">
        <v>101</v>
      </c>
      <c r="AH1" s="194" t="s">
        <v>124</v>
      </c>
      <c r="AI1" s="194" t="s">
        <v>125</v>
      </c>
      <c r="AJ1" s="194" t="s">
        <v>126</v>
      </c>
      <c r="AK1" s="194" t="s">
        <v>127</v>
      </c>
      <c r="AL1" s="194" t="s">
        <v>46</v>
      </c>
      <c r="AM1" s="194" t="s">
        <v>128</v>
      </c>
      <c r="AN1" s="194" t="s">
        <v>129</v>
      </c>
      <c r="AO1" s="194" t="s">
        <v>105</v>
      </c>
      <c r="AP1" s="194" t="s">
        <v>106</v>
      </c>
      <c r="AQ1" s="194" t="s">
        <v>107</v>
      </c>
      <c r="AR1" s="194" t="s">
        <v>108</v>
      </c>
      <c r="AS1" s="194" t="s">
        <v>109</v>
      </c>
      <c r="AT1" s="194" t="s">
        <v>110</v>
      </c>
      <c r="AU1" s="194" t="s">
        <v>111</v>
      </c>
      <c r="AV1" s="194" t="s">
        <v>112</v>
      </c>
      <c r="AW1" s="194" t="s">
        <v>113</v>
      </c>
      <c r="AX1" s="194" t="s">
        <v>114</v>
      </c>
      <c r="AY1" s="194" t="s">
        <v>115</v>
      </c>
      <c r="AZ1" s="194" t="s">
        <v>116</v>
      </c>
      <c r="BA1" s="194" t="s">
        <v>117</v>
      </c>
      <c r="BB1" s="194" t="s">
        <v>130</v>
      </c>
      <c r="BC1" s="194" t="s">
        <v>120</v>
      </c>
      <c r="BD1" s="194" t="s">
        <v>131</v>
      </c>
      <c r="BE1" s="194" t="s">
        <v>132</v>
      </c>
      <c r="BF1" s="194" t="s">
        <v>133</v>
      </c>
      <c r="BG1" s="194" t="s">
        <v>134</v>
      </c>
      <c r="BH1" s="194" t="s">
        <v>135</v>
      </c>
      <c r="BI1" s="194" t="s">
        <v>136</v>
      </c>
      <c r="BJ1" s="194" t="s">
        <v>119</v>
      </c>
      <c r="BK1" s="194" t="s">
        <v>120</v>
      </c>
      <c r="BL1" s="194" t="s">
        <v>121</v>
      </c>
      <c r="BM1" s="194" t="s">
        <v>122</v>
      </c>
      <c r="BN1" s="194" t="s">
        <v>165</v>
      </c>
      <c r="BO1" s="194" t="s">
        <v>413</v>
      </c>
      <c r="BP1" s="194" t="s">
        <v>414</v>
      </c>
      <c r="BQ1" s="194" t="s">
        <v>166</v>
      </c>
      <c r="BR1" s="194" t="s">
        <v>167</v>
      </c>
      <c r="BS1" s="194" t="s">
        <v>168</v>
      </c>
      <c r="BT1" s="194" t="s">
        <v>169</v>
      </c>
      <c r="BU1" s="194" t="s">
        <v>170</v>
      </c>
      <c r="BV1" s="194" t="s">
        <v>171</v>
      </c>
      <c r="BW1" s="194" t="s">
        <v>172</v>
      </c>
      <c r="CC1" s="196"/>
    </row>
  </sheetData>
  <sheetProtection password="E7A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AJ1"/>
  <sheetViews>
    <sheetView zoomScalePageLayoutView="0" workbookViewId="0" topLeftCell="D1">
      <selection activeCell="I2" sqref="I2:I39"/>
    </sheetView>
  </sheetViews>
  <sheetFormatPr defaultColWidth="9.00390625" defaultRowHeight="12.75"/>
  <cols>
    <col min="1" max="1" width="30.00390625" style="0" bestFit="1" customWidth="1"/>
    <col min="2" max="2" width="51.375" style="0" customWidth="1"/>
    <col min="3" max="3" width="24.00390625" style="0" customWidth="1"/>
    <col min="4" max="5" width="26.625" style="0" bestFit="1" customWidth="1"/>
    <col min="6" max="6" width="21.375" style="0" bestFit="1" customWidth="1"/>
    <col min="7" max="7" width="6.75390625" style="0" customWidth="1"/>
    <col min="8" max="8" width="52.375" style="0" customWidth="1"/>
    <col min="9" max="9" width="11.00390625" style="0" customWidth="1"/>
    <col min="10" max="10" width="8.875" style="0" bestFit="1" customWidth="1"/>
    <col min="11" max="11" width="12.875" style="0" bestFit="1" customWidth="1"/>
    <col min="12" max="12" width="26.125" style="0" customWidth="1"/>
    <col min="13" max="23" width="0" style="0" hidden="1" customWidth="1"/>
    <col min="24" max="24" width="19.125" style="0" customWidth="1"/>
    <col min="25" max="25" width="18.875" style="0" customWidth="1"/>
    <col min="26" max="26" width="27.75390625" style="0" customWidth="1"/>
    <col min="27" max="27" width="48.375" style="0" customWidth="1"/>
    <col min="28" max="28" width="6.75390625" style="0" bestFit="1" customWidth="1"/>
    <col min="29" max="29" width="36.875" style="0" bestFit="1" customWidth="1"/>
    <col min="30" max="30" width="37.25390625" style="0" bestFit="1" customWidth="1"/>
    <col min="31" max="35" width="0" style="0" hidden="1" customWidth="1"/>
    <col min="36" max="36" width="6.00390625" style="0" customWidth="1"/>
  </cols>
  <sheetData>
    <row r="1" spans="1:36" s="195" customFormat="1" ht="30.75" customHeight="1">
      <c r="A1" s="194" t="s">
        <v>94</v>
      </c>
      <c r="B1" s="194" t="s">
        <v>95</v>
      </c>
      <c r="C1" s="194" t="s">
        <v>96</v>
      </c>
      <c r="D1" s="194" t="s">
        <v>97</v>
      </c>
      <c r="E1" s="194" t="s">
        <v>98</v>
      </c>
      <c r="F1" s="194" t="s">
        <v>99</v>
      </c>
      <c r="G1" s="194" t="s">
        <v>100</v>
      </c>
      <c r="H1" s="194" t="s">
        <v>101</v>
      </c>
      <c r="I1" s="194" t="s">
        <v>102</v>
      </c>
      <c r="J1" s="194" t="s">
        <v>103</v>
      </c>
      <c r="K1" s="194" t="s">
        <v>104</v>
      </c>
      <c r="L1" s="194" t="s">
        <v>306</v>
      </c>
      <c r="M1" s="194" t="s">
        <v>105</v>
      </c>
      <c r="N1" s="194" t="s">
        <v>106</v>
      </c>
      <c r="O1" s="194" t="s">
        <v>107</v>
      </c>
      <c r="P1" s="194" t="s">
        <v>108</v>
      </c>
      <c r="Q1" s="194" t="s">
        <v>109</v>
      </c>
      <c r="R1" s="194" t="s">
        <v>110</v>
      </c>
      <c r="S1" s="194" t="s">
        <v>111</v>
      </c>
      <c r="T1" s="194" t="s">
        <v>112</v>
      </c>
      <c r="U1" s="194" t="s">
        <v>113</v>
      </c>
      <c r="V1" s="194" t="s">
        <v>114</v>
      </c>
      <c r="W1" s="194" t="s">
        <v>115</v>
      </c>
      <c r="X1" s="194" t="s">
        <v>116</v>
      </c>
      <c r="Y1" s="194" t="s">
        <v>117</v>
      </c>
      <c r="Z1" s="194" t="s">
        <v>118</v>
      </c>
      <c r="AA1" s="194" t="s">
        <v>119</v>
      </c>
      <c r="AB1" s="194" t="s">
        <v>120</v>
      </c>
      <c r="AC1" s="194" t="s">
        <v>121</v>
      </c>
      <c r="AD1" s="194" t="s">
        <v>122</v>
      </c>
      <c r="AJ1" s="196"/>
    </row>
  </sheetData>
  <sheetProtection password="E7A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B1:E42"/>
  <sheetViews>
    <sheetView showGridLines="0" zoomScalePageLayoutView="0" workbookViewId="0" topLeftCell="A1">
      <selection activeCell="E36" sqref="E36"/>
    </sheetView>
  </sheetViews>
  <sheetFormatPr defaultColWidth="9.00390625" defaultRowHeight="12.75"/>
  <cols>
    <col min="1" max="2" width="9.125" style="218" customWidth="1"/>
    <col min="3" max="3" width="15.625" style="218" customWidth="1"/>
    <col min="4" max="4" width="88.00390625" style="218" customWidth="1"/>
    <col min="5" max="5" width="24.00390625" style="218" bestFit="1" customWidth="1"/>
    <col min="6" max="16384" width="9.125" style="218" customWidth="1"/>
  </cols>
  <sheetData>
    <row r="1" spans="2:5" ht="37.5" customHeight="1">
      <c r="B1" s="220" t="s">
        <v>77</v>
      </c>
      <c r="E1" s="231">
        <v>1</v>
      </c>
    </row>
    <row r="2" spans="2:5" ht="27.75" customHeight="1">
      <c r="B2" s="224" t="s">
        <v>33</v>
      </c>
      <c r="C2" s="224" t="s">
        <v>44</v>
      </c>
      <c r="D2" s="224" t="s">
        <v>45</v>
      </c>
      <c r="E2" s="224" t="s">
        <v>285</v>
      </c>
    </row>
    <row r="3" spans="2:5" ht="27.75" customHeight="1">
      <c r="B3" s="221">
        <v>1</v>
      </c>
      <c r="C3" s="221" t="s">
        <v>277</v>
      </c>
      <c r="D3" s="222" t="s">
        <v>278</v>
      </c>
      <c r="E3" s="230" t="s">
        <v>447</v>
      </c>
    </row>
    <row r="4" spans="2:5" ht="27.75" customHeight="1">
      <c r="B4" s="137">
        <v>2</v>
      </c>
      <c r="C4" s="137" t="s">
        <v>432</v>
      </c>
      <c r="D4" s="140" t="s">
        <v>164</v>
      </c>
      <c r="E4" s="132" t="s">
        <v>447</v>
      </c>
    </row>
    <row r="5" spans="2:5" ht="27.75" customHeight="1">
      <c r="B5" s="138">
        <v>3</v>
      </c>
      <c r="C5" s="138" t="s">
        <v>148</v>
      </c>
      <c r="D5" s="139" t="s">
        <v>149</v>
      </c>
      <c r="E5" s="230" t="s">
        <v>447</v>
      </c>
    </row>
    <row r="6" spans="2:5" ht="27.75" customHeight="1">
      <c r="B6" s="137">
        <v>4</v>
      </c>
      <c r="C6" s="137" t="s">
        <v>9</v>
      </c>
      <c r="D6" s="140" t="s">
        <v>262</v>
      </c>
      <c r="E6" s="132" t="s">
        <v>329</v>
      </c>
    </row>
    <row r="7" spans="2:5" ht="27.75" customHeight="1">
      <c r="B7" s="138">
        <v>5</v>
      </c>
      <c r="C7" s="138" t="s">
        <v>176</v>
      </c>
      <c r="D7" s="139" t="s">
        <v>177</v>
      </c>
      <c r="E7" s="230" t="s">
        <v>329</v>
      </c>
    </row>
    <row r="8" spans="2:5" ht="27.75" customHeight="1">
      <c r="B8" s="137">
        <v>6</v>
      </c>
      <c r="C8" s="137" t="s">
        <v>391</v>
      </c>
      <c r="D8" s="140" t="s">
        <v>392</v>
      </c>
      <c r="E8" s="132" t="s">
        <v>329</v>
      </c>
    </row>
    <row r="9" spans="2:5" ht="27.75" customHeight="1">
      <c r="B9" s="138">
        <v>7</v>
      </c>
      <c r="C9" s="221" t="s">
        <v>186</v>
      </c>
      <c r="D9" s="222" t="s">
        <v>187</v>
      </c>
      <c r="E9" s="230" t="s">
        <v>329</v>
      </c>
    </row>
    <row r="10" spans="2:5" ht="27.75" customHeight="1">
      <c r="B10" s="137">
        <v>8</v>
      </c>
      <c r="C10" s="137" t="s">
        <v>20</v>
      </c>
      <c r="D10" s="140" t="s">
        <v>21</v>
      </c>
      <c r="E10" s="132" t="s">
        <v>329</v>
      </c>
    </row>
    <row r="11" spans="2:5" ht="27.75" customHeight="1">
      <c r="B11" s="138">
        <v>9</v>
      </c>
      <c r="C11" s="138" t="s">
        <v>445</v>
      </c>
      <c r="D11" s="139" t="s">
        <v>30</v>
      </c>
      <c r="E11" s="230" t="s">
        <v>329</v>
      </c>
    </row>
    <row r="12" spans="2:5" ht="27.75" customHeight="1">
      <c r="B12" s="137">
        <v>10</v>
      </c>
      <c r="C12" s="137" t="s">
        <v>394</v>
      </c>
      <c r="D12" s="140" t="s">
        <v>410</v>
      </c>
      <c r="E12" s="132" t="s">
        <v>329</v>
      </c>
    </row>
    <row r="13" spans="2:5" ht="27.75" customHeight="1">
      <c r="B13" s="138">
        <v>11</v>
      </c>
      <c r="C13" s="221" t="s">
        <v>232</v>
      </c>
      <c r="D13" s="222" t="s">
        <v>233</v>
      </c>
      <c r="E13" s="230" t="s">
        <v>329</v>
      </c>
    </row>
    <row r="14" spans="2:5" ht="27.75" customHeight="1">
      <c r="B14" s="137">
        <v>12</v>
      </c>
      <c r="C14" s="137" t="s">
        <v>332</v>
      </c>
      <c r="D14" s="140" t="s">
        <v>333</v>
      </c>
      <c r="E14" s="132" t="s">
        <v>329</v>
      </c>
    </row>
    <row r="15" spans="2:5" ht="27.75" customHeight="1">
      <c r="B15" s="138">
        <v>13</v>
      </c>
      <c r="C15" s="138" t="s">
        <v>84</v>
      </c>
      <c r="D15" s="139" t="s">
        <v>85</v>
      </c>
      <c r="E15" s="230" t="s">
        <v>329</v>
      </c>
    </row>
    <row r="16" spans="2:5" ht="27.75" customHeight="1">
      <c r="B16" s="137">
        <v>14</v>
      </c>
      <c r="C16" s="137" t="s">
        <v>274</v>
      </c>
      <c r="D16" s="140" t="s">
        <v>379</v>
      </c>
      <c r="E16" s="132" t="s">
        <v>329</v>
      </c>
    </row>
    <row r="17" spans="2:5" ht="27.75" customHeight="1">
      <c r="B17" s="138">
        <v>15</v>
      </c>
      <c r="C17" s="221" t="s">
        <v>205</v>
      </c>
      <c r="D17" s="222" t="s">
        <v>206</v>
      </c>
      <c r="E17" s="230" t="s">
        <v>329</v>
      </c>
    </row>
    <row r="18" spans="2:5" ht="27.75" customHeight="1">
      <c r="B18" s="137">
        <v>16</v>
      </c>
      <c r="C18" s="137" t="s">
        <v>369</v>
      </c>
      <c r="D18" s="140" t="s">
        <v>370</v>
      </c>
      <c r="E18" s="132" t="s">
        <v>329</v>
      </c>
    </row>
    <row r="19" spans="2:5" ht="27.75" customHeight="1">
      <c r="B19" s="138">
        <v>17</v>
      </c>
      <c r="C19" s="138" t="s">
        <v>327</v>
      </c>
      <c r="D19" s="139" t="s">
        <v>0</v>
      </c>
      <c r="E19" s="230" t="s">
        <v>329</v>
      </c>
    </row>
    <row r="20" spans="2:5" ht="27.75" customHeight="1">
      <c r="B20" s="137">
        <v>18</v>
      </c>
      <c r="C20" s="137" t="s">
        <v>443</v>
      </c>
      <c r="D20" s="140" t="s">
        <v>161</v>
      </c>
      <c r="E20" s="132" t="s">
        <v>329</v>
      </c>
    </row>
    <row r="21" spans="2:5" ht="27.75" customHeight="1">
      <c r="B21" s="138">
        <v>19</v>
      </c>
      <c r="C21" s="221" t="s">
        <v>462</v>
      </c>
      <c r="D21" s="222" t="s">
        <v>463</v>
      </c>
      <c r="E21" s="230" t="s">
        <v>329</v>
      </c>
    </row>
    <row r="22" spans="2:5" ht="27.75" customHeight="1">
      <c r="B22" s="137">
        <v>20</v>
      </c>
      <c r="C22" s="137" t="s">
        <v>200</v>
      </c>
      <c r="D22" s="140" t="s">
        <v>201</v>
      </c>
      <c r="E22" s="132" t="s">
        <v>329</v>
      </c>
    </row>
    <row r="23" spans="2:5" ht="27.75" customHeight="1">
      <c r="B23" s="138">
        <v>21</v>
      </c>
      <c r="C23" s="138" t="s">
        <v>294</v>
      </c>
      <c r="D23" s="139" t="s">
        <v>401</v>
      </c>
      <c r="E23" s="230" t="s">
        <v>329</v>
      </c>
    </row>
    <row r="24" spans="2:5" ht="27.75" customHeight="1">
      <c r="B24" s="137">
        <v>22</v>
      </c>
      <c r="C24" s="137" t="s">
        <v>28</v>
      </c>
      <c r="D24" s="140" t="s">
        <v>29</v>
      </c>
      <c r="E24" s="132" t="s">
        <v>329</v>
      </c>
    </row>
    <row r="25" spans="2:5" ht="27.75" customHeight="1">
      <c r="B25" s="138">
        <v>23</v>
      </c>
      <c r="C25" s="221" t="s">
        <v>321</v>
      </c>
      <c r="D25" s="222" t="s">
        <v>322</v>
      </c>
      <c r="E25" s="230" t="s">
        <v>329</v>
      </c>
    </row>
    <row r="26" spans="2:5" ht="27.75" customHeight="1">
      <c r="B26" s="137">
        <v>24</v>
      </c>
      <c r="C26" s="137" t="s">
        <v>310</v>
      </c>
      <c r="D26" s="140" t="s">
        <v>281</v>
      </c>
      <c r="E26" s="132" t="s">
        <v>329</v>
      </c>
    </row>
    <row r="27" spans="2:5" ht="27.75" customHeight="1">
      <c r="B27" s="138">
        <v>25</v>
      </c>
      <c r="C27" s="138" t="s">
        <v>486</v>
      </c>
      <c r="D27" s="139" t="s">
        <v>487</v>
      </c>
      <c r="E27" s="230" t="s">
        <v>329</v>
      </c>
    </row>
    <row r="28" spans="2:5" ht="27.75" customHeight="1">
      <c r="B28" s="137">
        <v>26</v>
      </c>
      <c r="C28" s="137" t="s">
        <v>261</v>
      </c>
      <c r="D28" s="140" t="s">
        <v>363</v>
      </c>
      <c r="E28" s="132" t="s">
        <v>329</v>
      </c>
    </row>
    <row r="29" spans="2:5" ht="27.75" customHeight="1">
      <c r="B29" s="138">
        <v>27</v>
      </c>
      <c r="C29" s="221" t="s">
        <v>17</v>
      </c>
      <c r="D29" s="222" t="s">
        <v>229</v>
      </c>
      <c r="E29" s="230" t="s">
        <v>329</v>
      </c>
    </row>
    <row r="30" spans="2:5" ht="27.75" customHeight="1">
      <c r="B30" s="137">
        <v>28</v>
      </c>
      <c r="C30" s="137" t="s">
        <v>473</v>
      </c>
      <c r="D30" s="140" t="s">
        <v>474</v>
      </c>
      <c r="E30" s="132" t="s">
        <v>329</v>
      </c>
    </row>
    <row r="31" spans="2:5" ht="27.75" customHeight="1">
      <c r="B31" s="138">
        <v>29</v>
      </c>
      <c r="C31" s="138" t="s">
        <v>192</v>
      </c>
      <c r="D31" s="139" t="s">
        <v>469</v>
      </c>
      <c r="E31" s="230" t="s">
        <v>329</v>
      </c>
    </row>
    <row r="32" spans="2:5" ht="27.75" customHeight="1">
      <c r="B32" s="137">
        <v>30</v>
      </c>
      <c r="C32" s="137" t="s">
        <v>408</v>
      </c>
      <c r="D32" s="140" t="s">
        <v>409</v>
      </c>
      <c r="E32" s="132" t="s">
        <v>329</v>
      </c>
    </row>
    <row r="33" spans="2:5" ht="27.75" customHeight="1">
      <c r="B33" s="138">
        <v>31</v>
      </c>
      <c r="C33" s="221" t="s">
        <v>442</v>
      </c>
      <c r="D33" s="222" t="s">
        <v>157</v>
      </c>
      <c r="E33" s="230" t="s">
        <v>329</v>
      </c>
    </row>
    <row r="34" spans="2:5" ht="27.75" customHeight="1">
      <c r="B34" s="137">
        <v>32</v>
      </c>
      <c r="C34" s="137" t="s">
        <v>347</v>
      </c>
      <c r="D34" s="140" t="s">
        <v>43</v>
      </c>
      <c r="E34" s="132" t="s">
        <v>329</v>
      </c>
    </row>
    <row r="35" spans="2:5" ht="27.75" customHeight="1">
      <c r="B35" s="138">
        <v>33</v>
      </c>
      <c r="C35" s="138" t="s">
        <v>312</v>
      </c>
      <c r="D35" s="139" t="s">
        <v>405</v>
      </c>
      <c r="E35" s="230" t="s">
        <v>329</v>
      </c>
    </row>
    <row r="36" spans="2:5" ht="27.75" customHeight="1">
      <c r="B36" s="137">
        <v>34</v>
      </c>
      <c r="C36" s="137" t="s">
        <v>238</v>
      </c>
      <c r="D36" s="140" t="s">
        <v>239</v>
      </c>
      <c r="E36" s="132" t="s">
        <v>329</v>
      </c>
    </row>
    <row r="37" spans="2:5" ht="27.75" customHeight="1">
      <c r="B37" s="138">
        <v>35</v>
      </c>
      <c r="C37" s="221" t="s">
        <v>153</v>
      </c>
      <c r="D37" s="222" t="s">
        <v>154</v>
      </c>
      <c r="E37" s="230" t="s">
        <v>329</v>
      </c>
    </row>
    <row r="38" spans="2:5" ht="27.75" customHeight="1">
      <c r="B38" s="137">
        <v>36</v>
      </c>
      <c r="C38" s="137" t="s">
        <v>269</v>
      </c>
      <c r="D38" s="140" t="s">
        <v>484</v>
      </c>
      <c r="E38" s="132" t="s">
        <v>329</v>
      </c>
    </row>
    <row r="39" spans="2:5" ht="27.75" customHeight="1">
      <c r="B39" s="138">
        <v>37</v>
      </c>
      <c r="C39" s="138" t="s">
        <v>209</v>
      </c>
      <c r="D39" s="139" t="s">
        <v>488</v>
      </c>
      <c r="E39" s="230" t="s">
        <v>329</v>
      </c>
    </row>
    <row r="40" spans="2:5" ht="27.75" customHeight="1">
      <c r="B40" s="137">
        <v>38</v>
      </c>
      <c r="C40" s="137" t="s">
        <v>92</v>
      </c>
      <c r="D40" s="140" t="s">
        <v>388</v>
      </c>
      <c r="E40" s="132" t="s">
        <v>329</v>
      </c>
    </row>
    <row r="41" ht="12.75">
      <c r="E41" s="223" t="s">
        <v>447</v>
      </c>
    </row>
    <row r="42" ht="12.75">
      <c r="E42" s="223" t="s">
        <v>329</v>
      </c>
    </row>
  </sheetData>
  <sheetProtection password="E7A9" sheet="1" objects="1" scenarios="1"/>
  <dataValidations count="1">
    <dataValidation type="list" allowBlank="1" showInputMessage="1" showErrorMessage="1" sqref="E3:E40">
      <formula1>$E$41:$E$42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AA100"/>
  <sheetViews>
    <sheetView showGridLines="0" zoomScalePageLayoutView="0" workbookViewId="0" topLeftCell="A43">
      <selection activeCell="D3" sqref="D3"/>
    </sheetView>
  </sheetViews>
  <sheetFormatPr defaultColWidth="9.00390625" defaultRowHeight="12.75"/>
  <cols>
    <col min="1" max="1" width="9.125" style="143" customWidth="1"/>
    <col min="2" max="2" width="15.625" style="143" customWidth="1"/>
    <col min="3" max="3" width="34.75390625" style="143" customWidth="1"/>
    <col min="4" max="9" width="16.875" style="143" customWidth="1"/>
    <col min="10" max="16384" width="9.125" style="143" customWidth="1"/>
  </cols>
  <sheetData>
    <row r="1" s="142" customFormat="1" ht="38.25" customHeight="1">
      <c r="A1" s="141" t="s">
        <v>497</v>
      </c>
    </row>
    <row r="2" spans="1:9" ht="38.25">
      <c r="A2" s="225" t="s">
        <v>33</v>
      </c>
      <c r="B2" s="225" t="s">
        <v>44</v>
      </c>
      <c r="C2" s="225" t="s">
        <v>45</v>
      </c>
      <c r="D2" s="226" t="s">
        <v>1</v>
      </c>
      <c r="E2" s="226" t="s">
        <v>301</v>
      </c>
      <c r="F2" s="226" t="s">
        <v>302</v>
      </c>
      <c r="G2" s="226" t="s">
        <v>2</v>
      </c>
      <c r="H2" s="226" t="s">
        <v>3</v>
      </c>
      <c r="I2" s="226" t="s">
        <v>4</v>
      </c>
    </row>
    <row r="3" spans="1:9" ht="38.25">
      <c r="A3" s="227">
        <v>1</v>
      </c>
      <c r="B3" s="228" t="s">
        <v>277</v>
      </c>
      <c r="C3" s="229" t="s">
        <v>278</v>
      </c>
      <c r="D3" s="227" t="e">
        <f>IF($B3&lt;&gt;"",VLOOKUP($B3,sum_formulas!$A$2:$H$49,3,0),"")</f>
        <v>#VALUE!</v>
      </c>
      <c r="E3" s="227" t="e">
        <f>IF($B3&lt;&gt;"",VLOOKUP($B3,sum_formulas!$A$2:$H$49,4,0),"")</f>
        <v>#VALUE!</v>
      </c>
      <c r="F3" s="227" t="e">
        <f>IF($B3&lt;&gt;"",VLOOKUP($B3,sum_formulas!$A$2:$H$49,5,0),"")</f>
        <v>#VALUE!</v>
      </c>
      <c r="G3" s="227">
        <f>IF($B3&lt;&gt;"",VLOOKUP($B3,sum_formulas!$A$2:$H$49,6,0),"")</f>
        <v>0</v>
      </c>
      <c r="H3" s="227">
        <f>IF($B3&lt;&gt;"",VLOOKUP($B3,sum_formulas!$A$2:$H$49,7,0),"")</f>
        <v>0</v>
      </c>
      <c r="I3" s="227">
        <f>IF($B3&lt;&gt;"",VLOOKUP($B3,sum_formulas!$A$2:$H$49,8,0),"")</f>
        <v>0</v>
      </c>
    </row>
    <row r="4" spans="1:9" ht="25.5">
      <c r="A4" s="150">
        <v>2</v>
      </c>
      <c r="B4" s="151" t="s">
        <v>432</v>
      </c>
      <c r="C4" s="152" t="s">
        <v>164</v>
      </c>
      <c r="D4" s="150" t="e">
        <f>IF($B4&lt;&gt;"",VLOOKUP($B4,sum_formulas!$A$2:$H$49,3,0),"")</f>
        <v>#VALUE!</v>
      </c>
      <c r="E4" s="150" t="e">
        <f>IF($B4&lt;&gt;"",VLOOKUP($B4,sum_formulas!$A$2:$H$49,4,0),"")</f>
        <v>#VALUE!</v>
      </c>
      <c r="F4" s="150" t="e">
        <f>IF($B4&lt;&gt;"",VLOOKUP($B4,sum_formulas!$A$2:$H$49,5,0),"")</f>
        <v>#VALUE!</v>
      </c>
      <c r="G4" s="150">
        <f>IF($B4&lt;&gt;"",VLOOKUP($B4,sum_formulas!$A$2:$H$49,6,0),"")</f>
        <v>0</v>
      </c>
      <c r="H4" s="150">
        <f>IF($B4&lt;&gt;"",VLOOKUP($B4,sum_formulas!$A$2:$H$49,7,0),"")</f>
        <v>0</v>
      </c>
      <c r="I4" s="150">
        <f>IF($B4&lt;&gt;"",VLOOKUP($B4,sum_formulas!$A$2:$H$49,8,0),"")</f>
        <v>0</v>
      </c>
    </row>
    <row r="5" spans="1:9" ht="25.5">
      <c r="A5" s="227">
        <v>3</v>
      </c>
      <c r="B5" s="228" t="s">
        <v>148</v>
      </c>
      <c r="C5" s="229" t="s">
        <v>149</v>
      </c>
      <c r="D5" s="227" t="e">
        <f>IF($B5&lt;&gt;"",VLOOKUP($B5,sum_formulas!$A$2:$H$49,3,0),"")</f>
        <v>#VALUE!</v>
      </c>
      <c r="E5" s="227" t="e">
        <f>IF($B5&lt;&gt;"",VLOOKUP($B5,sum_formulas!$A$2:$H$49,4,0),"")</f>
        <v>#VALUE!</v>
      </c>
      <c r="F5" s="227" t="e">
        <f>IF($B5&lt;&gt;"",VLOOKUP($B5,sum_formulas!$A$2:$H$49,5,0),"")</f>
        <v>#VALUE!</v>
      </c>
      <c r="G5" s="227">
        <f>IF($B5&lt;&gt;"",VLOOKUP($B5,sum_formulas!$A$2:$H$49,6,0),"")</f>
        <v>0</v>
      </c>
      <c r="H5" s="227">
        <f>IF($B5&lt;&gt;"",VLOOKUP($B5,sum_formulas!$A$2:$H$49,7,0),"")</f>
        <v>0</v>
      </c>
      <c r="I5" s="227">
        <f>IF($B5&lt;&gt;"",VLOOKUP($B5,sum_formulas!$A$2:$H$49,8,0),"")</f>
        <v>0</v>
      </c>
    </row>
    <row r="6" spans="1:9" ht="25.5">
      <c r="A6" s="150">
        <v>4</v>
      </c>
      <c r="B6" s="151" t="s">
        <v>9</v>
      </c>
      <c r="C6" s="152" t="s">
        <v>262</v>
      </c>
      <c r="D6" s="150" t="e">
        <f>IF($B6&lt;&gt;"",VLOOKUP($B6,sum_formulas!$A$2:$H$49,3,0),"")</f>
        <v>#VALUE!</v>
      </c>
      <c r="E6" s="150" t="e">
        <f>IF($B6&lt;&gt;"",VLOOKUP($B6,sum_formulas!$A$2:$H$49,4,0),"")</f>
        <v>#VALUE!</v>
      </c>
      <c r="F6" s="150" t="e">
        <f>IF($B6&lt;&gt;"",VLOOKUP($B6,sum_formulas!$A$2:$H$49,5,0),"")</f>
        <v>#VALUE!</v>
      </c>
      <c r="G6" s="150">
        <f>IF($B6&lt;&gt;"",VLOOKUP($B6,sum_formulas!$A$2:$H$49,6,0),"")</f>
        <v>0</v>
      </c>
      <c r="H6" s="150">
        <f>IF($B6&lt;&gt;"",VLOOKUP($B6,sum_formulas!$A$2:$H$49,7,0),"")</f>
        <v>0</v>
      </c>
      <c r="I6" s="150">
        <f>IF($B6&lt;&gt;"",VLOOKUP($B6,sum_formulas!$A$2:$H$49,8,0),"")</f>
        <v>0</v>
      </c>
    </row>
    <row r="7" spans="1:9" ht="38.25">
      <c r="A7" s="227">
        <v>5</v>
      </c>
      <c r="B7" s="228" t="s">
        <v>176</v>
      </c>
      <c r="C7" s="229" t="s">
        <v>177</v>
      </c>
      <c r="D7" s="227" t="e">
        <f>IF($B7&lt;&gt;"",VLOOKUP($B7,sum_formulas!$A$2:$H$49,3,0),"")</f>
        <v>#VALUE!</v>
      </c>
      <c r="E7" s="227" t="e">
        <f>IF($B7&lt;&gt;"",VLOOKUP($B7,sum_formulas!$A$2:$H$49,4,0),"")</f>
        <v>#VALUE!</v>
      </c>
      <c r="F7" s="227" t="e">
        <f>IF($B7&lt;&gt;"",VLOOKUP($B7,sum_formulas!$A$2:$H$49,5,0),"")</f>
        <v>#VALUE!</v>
      </c>
      <c r="G7" s="227">
        <f>IF($B7&lt;&gt;"",VLOOKUP($B7,sum_formulas!$A$2:$H$49,6,0),"")</f>
        <v>0</v>
      </c>
      <c r="H7" s="227">
        <f>IF($B7&lt;&gt;"",VLOOKUP($B7,sum_formulas!$A$2:$H$49,7,0),"")</f>
        <v>0</v>
      </c>
      <c r="I7" s="227">
        <f>IF($B7&lt;&gt;"",VLOOKUP($B7,sum_formulas!$A$2:$H$49,8,0),"")</f>
        <v>0</v>
      </c>
    </row>
    <row r="8" spans="1:9" ht="38.25">
      <c r="A8" s="150">
        <v>6</v>
      </c>
      <c r="B8" s="151" t="s">
        <v>391</v>
      </c>
      <c r="C8" s="152" t="s">
        <v>392</v>
      </c>
      <c r="D8" s="150" t="e">
        <f>IF($B8&lt;&gt;"",VLOOKUP($B8,sum_formulas!$A$2:$H$49,3,0),"")</f>
        <v>#VALUE!</v>
      </c>
      <c r="E8" s="150" t="e">
        <f>IF($B8&lt;&gt;"",VLOOKUP($B8,sum_formulas!$A$2:$H$49,4,0),"")</f>
        <v>#VALUE!</v>
      </c>
      <c r="F8" s="150" t="e">
        <f>IF($B8&lt;&gt;"",VLOOKUP($B8,sum_formulas!$A$2:$H$49,5,0),"")</f>
        <v>#VALUE!</v>
      </c>
      <c r="G8" s="150">
        <f>IF($B8&lt;&gt;"",VLOOKUP($B8,sum_formulas!$A$2:$H$49,6,0),"")</f>
        <v>0</v>
      </c>
      <c r="H8" s="150">
        <f>IF($B8&lt;&gt;"",VLOOKUP($B8,sum_formulas!$A$2:$H$49,7,0),"")</f>
        <v>0</v>
      </c>
      <c r="I8" s="150">
        <f>IF($B8&lt;&gt;"",VLOOKUP($B8,sum_formulas!$A$2:$H$49,8,0),"")</f>
        <v>0</v>
      </c>
    </row>
    <row r="9" spans="1:9" ht="25.5">
      <c r="A9" s="227">
        <v>7</v>
      </c>
      <c r="B9" s="228" t="s">
        <v>186</v>
      </c>
      <c r="C9" s="229" t="s">
        <v>187</v>
      </c>
      <c r="D9" s="227" t="e">
        <f>IF($B9&lt;&gt;"",VLOOKUP($B9,sum_formulas!$A$2:$H$49,3,0),"")</f>
        <v>#VALUE!</v>
      </c>
      <c r="E9" s="227" t="e">
        <f>IF($B9&lt;&gt;"",VLOOKUP($B9,sum_formulas!$A$2:$H$49,4,0),"")</f>
        <v>#VALUE!</v>
      </c>
      <c r="F9" s="227" t="e">
        <f>IF($B9&lt;&gt;"",VLOOKUP($B9,sum_formulas!$A$2:$H$49,5,0),"")</f>
        <v>#VALUE!</v>
      </c>
      <c r="G9" s="227">
        <f>IF($B9&lt;&gt;"",VLOOKUP($B9,sum_formulas!$A$2:$H$49,6,0),"")</f>
        <v>0</v>
      </c>
      <c r="H9" s="227">
        <f>IF($B9&lt;&gt;"",VLOOKUP($B9,sum_formulas!$A$2:$H$49,7,0),"")</f>
        <v>0</v>
      </c>
      <c r="I9" s="227">
        <f>IF($B9&lt;&gt;"",VLOOKUP($B9,sum_formulas!$A$2:$H$49,8,0),"")</f>
        <v>0</v>
      </c>
    </row>
    <row r="10" spans="1:9" ht="51">
      <c r="A10" s="150">
        <v>8</v>
      </c>
      <c r="B10" s="151" t="s">
        <v>20</v>
      </c>
      <c r="C10" s="152" t="s">
        <v>21</v>
      </c>
      <c r="D10" s="150" t="e">
        <f>IF($B10&lt;&gt;"",VLOOKUP($B10,sum_formulas!$A$2:$H$49,3,0),"")</f>
        <v>#VALUE!</v>
      </c>
      <c r="E10" s="150" t="e">
        <f>IF($B10&lt;&gt;"",VLOOKUP($B10,sum_formulas!$A$2:$H$49,4,0),"")</f>
        <v>#VALUE!</v>
      </c>
      <c r="F10" s="150" t="e">
        <f>IF($B10&lt;&gt;"",VLOOKUP($B10,sum_formulas!$A$2:$H$49,5,0),"")</f>
        <v>#VALUE!</v>
      </c>
      <c r="G10" s="150">
        <f>IF($B10&lt;&gt;"",VLOOKUP($B10,sum_formulas!$A$2:$H$49,6,0),"")</f>
        <v>0</v>
      </c>
      <c r="H10" s="150">
        <f>IF($B10&lt;&gt;"",VLOOKUP($B10,sum_formulas!$A$2:$H$49,7,0),"")</f>
        <v>0</v>
      </c>
      <c r="I10" s="150">
        <f>IF($B10&lt;&gt;"",VLOOKUP($B10,sum_formulas!$A$2:$H$49,8,0),"")</f>
        <v>0</v>
      </c>
    </row>
    <row r="11" spans="1:9" ht="51">
      <c r="A11" s="227">
        <v>9</v>
      </c>
      <c r="B11" s="228" t="s">
        <v>445</v>
      </c>
      <c r="C11" s="229" t="s">
        <v>30</v>
      </c>
      <c r="D11" s="227" t="e">
        <f>IF($B11&lt;&gt;"",VLOOKUP($B11,sum_formulas!$A$2:$H$49,3,0),"")</f>
        <v>#VALUE!</v>
      </c>
      <c r="E11" s="227" t="e">
        <f>IF($B11&lt;&gt;"",VLOOKUP($B11,sum_formulas!$A$2:$H$49,4,0),"")</f>
        <v>#VALUE!</v>
      </c>
      <c r="F11" s="227" t="e">
        <f>IF($B11&lt;&gt;"",VLOOKUP($B11,sum_formulas!$A$2:$H$49,5,0),"")</f>
        <v>#VALUE!</v>
      </c>
      <c r="G11" s="227">
        <f>IF($B11&lt;&gt;"",VLOOKUP($B11,sum_formulas!$A$2:$H$49,6,0),"")</f>
        <v>0</v>
      </c>
      <c r="H11" s="227">
        <f>IF($B11&lt;&gt;"",VLOOKUP($B11,sum_formulas!$A$2:$H$49,7,0),"")</f>
        <v>0</v>
      </c>
      <c r="I11" s="227">
        <f>IF($B11&lt;&gt;"",VLOOKUP($B11,sum_formulas!$A$2:$H$49,8,0),"")</f>
        <v>0</v>
      </c>
    </row>
    <row r="12" spans="1:9" ht="51">
      <c r="A12" s="150">
        <v>10</v>
      </c>
      <c r="B12" s="151" t="s">
        <v>394</v>
      </c>
      <c r="C12" s="152" t="s">
        <v>410</v>
      </c>
      <c r="D12" s="150" t="e">
        <f>IF($B12&lt;&gt;"",VLOOKUP($B12,sum_formulas!$A$2:$H$49,3,0),"")</f>
        <v>#VALUE!</v>
      </c>
      <c r="E12" s="150" t="e">
        <f>IF($B12&lt;&gt;"",VLOOKUP($B12,sum_formulas!$A$2:$H$49,4,0),"")</f>
        <v>#VALUE!</v>
      </c>
      <c r="F12" s="150" t="e">
        <f>IF($B12&lt;&gt;"",VLOOKUP($B12,sum_formulas!$A$2:$H$49,5,0),"")</f>
        <v>#VALUE!</v>
      </c>
      <c r="G12" s="150">
        <f>IF($B12&lt;&gt;"",VLOOKUP($B12,sum_formulas!$A$2:$H$49,6,0),"")</f>
        <v>0</v>
      </c>
      <c r="H12" s="150">
        <f>IF($B12&lt;&gt;"",VLOOKUP($B12,sum_formulas!$A$2:$H$49,7,0),"")</f>
        <v>0</v>
      </c>
      <c r="I12" s="150">
        <f>IF($B12&lt;&gt;"",VLOOKUP($B12,sum_formulas!$A$2:$H$49,8,0),"")</f>
        <v>0</v>
      </c>
    </row>
    <row r="13" spans="1:9" ht="38.25">
      <c r="A13" s="227">
        <v>11</v>
      </c>
      <c r="B13" s="228" t="s">
        <v>232</v>
      </c>
      <c r="C13" s="229" t="s">
        <v>233</v>
      </c>
      <c r="D13" s="227" t="e">
        <f>IF($B13&lt;&gt;"",VLOOKUP($B13,sum_formulas!$A$2:$H$49,3,0),"")</f>
        <v>#VALUE!</v>
      </c>
      <c r="E13" s="227" t="e">
        <f>IF($B13&lt;&gt;"",VLOOKUP($B13,sum_formulas!$A$2:$H$49,4,0),"")</f>
        <v>#VALUE!</v>
      </c>
      <c r="F13" s="227" t="e">
        <f>IF($B13&lt;&gt;"",VLOOKUP($B13,sum_formulas!$A$2:$H$49,5,0),"")</f>
        <v>#VALUE!</v>
      </c>
      <c r="G13" s="227">
        <f>IF($B13&lt;&gt;"",VLOOKUP($B13,sum_formulas!$A$2:$H$49,6,0),"")</f>
        <v>0</v>
      </c>
      <c r="H13" s="227">
        <f>IF($B13&lt;&gt;"",VLOOKUP($B13,sum_formulas!$A$2:$H$49,7,0),"")</f>
        <v>0</v>
      </c>
      <c r="I13" s="227">
        <f>IF($B13&lt;&gt;"",VLOOKUP($B13,sum_formulas!$A$2:$H$49,8,0),"")</f>
        <v>0</v>
      </c>
    </row>
    <row r="14" spans="1:9" ht="51">
      <c r="A14" s="150">
        <v>12</v>
      </c>
      <c r="B14" s="151" t="s">
        <v>332</v>
      </c>
      <c r="C14" s="152" t="s">
        <v>333</v>
      </c>
      <c r="D14" s="150" t="e">
        <f>IF($B14&lt;&gt;"",VLOOKUP($B14,sum_formulas!$A$2:$H$49,3,0),"")</f>
        <v>#VALUE!</v>
      </c>
      <c r="E14" s="150" t="e">
        <f>IF($B14&lt;&gt;"",VLOOKUP($B14,sum_formulas!$A$2:$H$49,4,0),"")</f>
        <v>#VALUE!</v>
      </c>
      <c r="F14" s="150" t="e">
        <f>IF($B14&lt;&gt;"",VLOOKUP($B14,sum_formulas!$A$2:$H$49,5,0),"")</f>
        <v>#VALUE!</v>
      </c>
      <c r="G14" s="150">
        <f>IF($B14&lt;&gt;"",VLOOKUP($B14,sum_formulas!$A$2:$H$49,6,0),"")</f>
        <v>0</v>
      </c>
      <c r="H14" s="150">
        <f>IF($B14&lt;&gt;"",VLOOKUP($B14,sum_formulas!$A$2:$H$49,7,0),"")</f>
        <v>0</v>
      </c>
      <c r="I14" s="150">
        <f>IF($B14&lt;&gt;"",VLOOKUP($B14,sum_formulas!$A$2:$H$49,8,0),"")</f>
        <v>0</v>
      </c>
    </row>
    <row r="15" spans="1:9" ht="51">
      <c r="A15" s="227">
        <v>13</v>
      </c>
      <c r="B15" s="228" t="s">
        <v>84</v>
      </c>
      <c r="C15" s="229" t="s">
        <v>85</v>
      </c>
      <c r="D15" s="227" t="e">
        <f>IF($B15&lt;&gt;"",VLOOKUP($B15,sum_formulas!$A$2:$H$49,3,0),"")</f>
        <v>#VALUE!</v>
      </c>
      <c r="E15" s="227" t="e">
        <f>IF($B15&lt;&gt;"",VLOOKUP($B15,sum_formulas!$A$2:$H$49,4,0),"")</f>
        <v>#VALUE!</v>
      </c>
      <c r="F15" s="227" t="e">
        <f>IF($B15&lt;&gt;"",VLOOKUP($B15,sum_formulas!$A$2:$H$49,5,0),"")</f>
        <v>#VALUE!</v>
      </c>
      <c r="G15" s="227">
        <f>IF($B15&lt;&gt;"",VLOOKUP($B15,sum_formulas!$A$2:$H$49,6,0),"")</f>
        <v>0</v>
      </c>
      <c r="H15" s="227">
        <f>IF($B15&lt;&gt;"",VLOOKUP($B15,sum_formulas!$A$2:$H$49,7,0),"")</f>
        <v>0</v>
      </c>
      <c r="I15" s="227">
        <f>IF($B15&lt;&gt;"",VLOOKUP($B15,sum_formulas!$A$2:$H$49,8,0),"")</f>
        <v>0</v>
      </c>
    </row>
    <row r="16" spans="1:9" ht="38.25">
      <c r="A16" s="150">
        <v>14</v>
      </c>
      <c r="B16" s="151" t="s">
        <v>274</v>
      </c>
      <c r="C16" s="152" t="s">
        <v>379</v>
      </c>
      <c r="D16" s="150" t="e">
        <f>IF($B16&lt;&gt;"",VLOOKUP($B16,sum_formulas!$A$2:$H$49,3,0),"")</f>
        <v>#VALUE!</v>
      </c>
      <c r="E16" s="150" t="e">
        <f>IF($B16&lt;&gt;"",VLOOKUP($B16,sum_formulas!$A$2:$H$49,4,0),"")</f>
        <v>#VALUE!</v>
      </c>
      <c r="F16" s="150" t="e">
        <f>IF($B16&lt;&gt;"",VLOOKUP($B16,sum_formulas!$A$2:$H$49,5,0),"")</f>
        <v>#VALUE!</v>
      </c>
      <c r="G16" s="150">
        <f>IF($B16&lt;&gt;"",VLOOKUP($B16,sum_formulas!$A$2:$H$49,6,0),"")</f>
        <v>0</v>
      </c>
      <c r="H16" s="150">
        <f>IF($B16&lt;&gt;"",VLOOKUP($B16,sum_formulas!$A$2:$H$49,7,0),"")</f>
        <v>0</v>
      </c>
      <c r="I16" s="150">
        <f>IF($B16&lt;&gt;"",VLOOKUP($B16,sum_formulas!$A$2:$H$49,8,0),"")</f>
        <v>0</v>
      </c>
    </row>
    <row r="17" spans="1:9" ht="38.25">
      <c r="A17" s="227">
        <v>15</v>
      </c>
      <c r="B17" s="228" t="s">
        <v>205</v>
      </c>
      <c r="C17" s="229" t="s">
        <v>206</v>
      </c>
      <c r="D17" s="227" t="str">
        <f>IF($B17&lt;&gt;"",VLOOKUP($B17,sum_formulas!$A$2:$H$49,3,0),"")</f>
        <v>ND</v>
      </c>
      <c r="E17" s="227" t="str">
        <f>IF($B17&lt;&gt;"",VLOOKUP($B17,sum_formulas!$A$2:$H$49,4,0),"")</f>
        <v>ND</v>
      </c>
      <c r="F17" s="227" t="e">
        <f>IF($B17&lt;&gt;"",VLOOKUP($B17,sum_formulas!$A$2:$H$49,5,0),"")</f>
        <v>#VALUE!</v>
      </c>
      <c r="G17" s="227" t="str">
        <f>IF($B17&lt;&gt;"",VLOOKUP($B17,sum_formulas!$A$2:$H$49,6,0),"")</f>
        <v>ND</v>
      </c>
      <c r="H17" s="227" t="str">
        <f>IF($B17&lt;&gt;"",VLOOKUP($B17,sum_formulas!$A$2:$H$49,7,0),"")</f>
        <v>ND</v>
      </c>
      <c r="I17" s="227">
        <f>IF($B17&lt;&gt;"",VLOOKUP($B17,sum_formulas!$A$2:$H$49,8,0),"")</f>
        <v>0</v>
      </c>
    </row>
    <row r="18" spans="1:9" ht="63.75">
      <c r="A18" s="150">
        <v>16</v>
      </c>
      <c r="B18" s="151" t="s">
        <v>369</v>
      </c>
      <c r="C18" s="152" t="s">
        <v>370</v>
      </c>
      <c r="D18" s="150" t="e">
        <f>IF($B18&lt;&gt;"",VLOOKUP($B18,sum_formulas!$A$2:$H$49,3,0),"")</f>
        <v>#VALUE!</v>
      </c>
      <c r="E18" s="150" t="e">
        <f>IF($B18&lt;&gt;"",VLOOKUP($B18,sum_formulas!$A$2:$H$49,4,0),"")</f>
        <v>#VALUE!</v>
      </c>
      <c r="F18" s="150" t="e">
        <f>IF($B18&lt;&gt;"",VLOOKUP($B18,sum_formulas!$A$2:$H$49,5,0),"")</f>
        <v>#VALUE!</v>
      </c>
      <c r="G18" s="150">
        <f>IF($B18&lt;&gt;"",VLOOKUP($B18,sum_formulas!$A$2:$H$49,6,0),"")</f>
        <v>0</v>
      </c>
      <c r="H18" s="150">
        <f>IF($B18&lt;&gt;"",VLOOKUP($B18,sum_formulas!$A$2:$H$49,7,0),"")</f>
        <v>0</v>
      </c>
      <c r="I18" s="150">
        <f>IF($B18&lt;&gt;"",VLOOKUP($B18,sum_formulas!$A$2:$H$49,8,0),"")</f>
        <v>0</v>
      </c>
    </row>
    <row r="19" spans="1:9" ht="38.25">
      <c r="A19" s="227">
        <v>17</v>
      </c>
      <c r="B19" s="228" t="s">
        <v>327</v>
      </c>
      <c r="C19" s="229" t="s">
        <v>0</v>
      </c>
      <c r="D19" s="227" t="e">
        <f>IF($B19&lt;&gt;"",VLOOKUP($B19,sum_formulas!$A$2:$H$49,3,0),"")</f>
        <v>#VALUE!</v>
      </c>
      <c r="E19" s="227" t="e">
        <f>IF($B19&lt;&gt;"",VLOOKUP($B19,sum_formulas!$A$2:$H$49,4,0),"")</f>
        <v>#VALUE!</v>
      </c>
      <c r="F19" s="227" t="e">
        <f>IF($B19&lt;&gt;"",VLOOKUP($B19,sum_formulas!$A$2:$H$49,5,0),"")</f>
        <v>#VALUE!</v>
      </c>
      <c r="G19" s="227">
        <f>IF($B19&lt;&gt;"",VLOOKUP($B19,sum_formulas!$A$2:$H$49,6,0),"")</f>
        <v>0</v>
      </c>
      <c r="H19" s="227">
        <f>IF($B19&lt;&gt;"",VLOOKUP($B19,sum_formulas!$A$2:$H$49,7,0),"")</f>
        <v>0</v>
      </c>
      <c r="I19" s="227">
        <f>IF($B19&lt;&gt;"",VLOOKUP($B19,sum_formulas!$A$2:$H$49,8,0),"")</f>
        <v>0</v>
      </c>
    </row>
    <row r="20" spans="1:9" ht="38.25">
      <c r="A20" s="150">
        <v>18</v>
      </c>
      <c r="B20" s="151" t="s">
        <v>443</v>
      </c>
      <c r="C20" s="152" t="s">
        <v>161</v>
      </c>
      <c r="D20" s="150" t="e">
        <f>IF($B20&lt;&gt;"",VLOOKUP($B20,sum_formulas!$A$2:$H$49,3,0),"")</f>
        <v>#VALUE!</v>
      </c>
      <c r="E20" s="150" t="e">
        <f>IF($B20&lt;&gt;"",VLOOKUP($B20,sum_formulas!$A$2:$H$49,4,0),"")</f>
        <v>#VALUE!</v>
      </c>
      <c r="F20" s="150" t="e">
        <f>IF($B20&lt;&gt;"",VLOOKUP($B20,sum_formulas!$A$2:$H$49,5,0),"")</f>
        <v>#VALUE!</v>
      </c>
      <c r="G20" s="150">
        <f>IF($B20&lt;&gt;"",VLOOKUP($B20,sum_formulas!$A$2:$H$49,6,0),"")</f>
        <v>0</v>
      </c>
      <c r="H20" s="150">
        <f>IF($B20&lt;&gt;"",VLOOKUP($B20,sum_formulas!$A$2:$H$49,7,0),"")</f>
        <v>0</v>
      </c>
      <c r="I20" s="150">
        <f>IF($B20&lt;&gt;"",VLOOKUP($B20,sum_formulas!$A$2:$H$49,8,0),"")</f>
        <v>0</v>
      </c>
    </row>
    <row r="21" spans="1:9" ht="25.5">
      <c r="A21" s="227">
        <v>19</v>
      </c>
      <c r="B21" s="228" t="s">
        <v>462</v>
      </c>
      <c r="C21" s="229" t="s">
        <v>463</v>
      </c>
      <c r="D21" s="227" t="e">
        <f>IF($B21&lt;&gt;"",VLOOKUP($B21,sum_formulas!$A$2:$H$49,3,0),"")</f>
        <v>#VALUE!</v>
      </c>
      <c r="E21" s="227" t="e">
        <f>IF($B21&lt;&gt;"",VLOOKUP($B21,sum_formulas!$A$2:$H$49,4,0),"")</f>
        <v>#VALUE!</v>
      </c>
      <c r="F21" s="227" t="e">
        <f>IF($B21&lt;&gt;"",VLOOKUP($B21,sum_formulas!$A$2:$H$49,5,0),"")</f>
        <v>#VALUE!</v>
      </c>
      <c r="G21" s="227">
        <f>IF($B21&lt;&gt;"",VLOOKUP($B21,sum_formulas!$A$2:$H$49,6,0),"")</f>
        <v>0</v>
      </c>
      <c r="H21" s="227">
        <f>IF($B21&lt;&gt;"",VLOOKUP($B21,sum_formulas!$A$2:$H$49,7,0),"")</f>
        <v>0</v>
      </c>
      <c r="I21" s="227">
        <f>IF($B21&lt;&gt;"",VLOOKUP($B21,sum_formulas!$A$2:$H$49,8,0),"")</f>
        <v>0</v>
      </c>
    </row>
    <row r="22" spans="1:9" ht="25.5">
      <c r="A22" s="150">
        <v>20</v>
      </c>
      <c r="B22" s="151" t="s">
        <v>200</v>
      </c>
      <c r="C22" s="152" t="s">
        <v>201</v>
      </c>
      <c r="D22" s="150" t="str">
        <f>IF($B22&lt;&gt;"",VLOOKUP($B22,sum_formulas!$A$2:$H$49,3,0),"")</f>
        <v>ND</v>
      </c>
      <c r="E22" s="150" t="str">
        <f>IF($B22&lt;&gt;"",VLOOKUP($B22,sum_formulas!$A$2:$H$49,4,0),"")</f>
        <v>ND</v>
      </c>
      <c r="F22" s="150" t="e">
        <f>IF($B22&lt;&gt;"",VLOOKUP($B22,sum_formulas!$A$2:$H$49,5,0),"")</f>
        <v>#VALUE!</v>
      </c>
      <c r="G22" s="150" t="str">
        <f>IF($B22&lt;&gt;"",VLOOKUP($B22,sum_formulas!$A$2:$H$49,6,0),"")</f>
        <v>ND</v>
      </c>
      <c r="H22" s="150" t="str">
        <f>IF($B22&lt;&gt;"",VLOOKUP($B22,sum_formulas!$A$2:$H$49,7,0),"")</f>
        <v>ND</v>
      </c>
      <c r="I22" s="150">
        <f>IF($B22&lt;&gt;"",VLOOKUP($B22,sum_formulas!$A$2:$H$49,8,0),"")</f>
        <v>0</v>
      </c>
    </row>
    <row r="23" spans="1:9" ht="51">
      <c r="A23" s="227">
        <v>21</v>
      </c>
      <c r="B23" s="228" t="s">
        <v>294</v>
      </c>
      <c r="C23" s="229" t="s">
        <v>401</v>
      </c>
      <c r="D23" s="227" t="e">
        <f>IF($B23&lt;&gt;"",VLOOKUP($B23,sum_formulas!$A$2:$H$49,3,0),"")</f>
        <v>#VALUE!</v>
      </c>
      <c r="E23" s="227" t="e">
        <f>IF($B23&lt;&gt;"",VLOOKUP($B23,sum_formulas!$A$2:$H$49,4,0),"")</f>
        <v>#VALUE!</v>
      </c>
      <c r="F23" s="227" t="e">
        <f>IF($B23&lt;&gt;"",VLOOKUP($B23,sum_formulas!$A$2:$H$49,5,0),"")</f>
        <v>#VALUE!</v>
      </c>
      <c r="G23" s="227">
        <f>IF($B23&lt;&gt;"",VLOOKUP($B23,sum_formulas!$A$2:$H$49,6,0),"")</f>
        <v>0</v>
      </c>
      <c r="H23" s="227">
        <f>IF($B23&lt;&gt;"",VLOOKUP($B23,sum_formulas!$A$2:$H$49,7,0),"")</f>
        <v>0</v>
      </c>
      <c r="I23" s="227">
        <f>IF($B23&lt;&gt;"",VLOOKUP($B23,sum_formulas!$A$2:$H$49,8,0),"")</f>
        <v>0</v>
      </c>
    </row>
    <row r="24" spans="1:9" ht="25.5">
      <c r="A24" s="150">
        <v>22</v>
      </c>
      <c r="B24" s="151" t="s">
        <v>28</v>
      </c>
      <c r="C24" s="152" t="s">
        <v>29</v>
      </c>
      <c r="D24" s="150" t="e">
        <f>IF($B24&lt;&gt;"",VLOOKUP($B24,sum_formulas!$A$2:$H$49,3,0),"")</f>
        <v>#VALUE!</v>
      </c>
      <c r="E24" s="150" t="e">
        <f>IF($B24&lt;&gt;"",VLOOKUP($B24,sum_formulas!$A$2:$H$49,4,0),"")</f>
        <v>#VALUE!</v>
      </c>
      <c r="F24" s="150" t="e">
        <f>IF($B24&lt;&gt;"",VLOOKUP($B24,sum_formulas!$A$2:$H$49,5,0),"")</f>
        <v>#VALUE!</v>
      </c>
      <c r="G24" s="150">
        <f>IF($B24&lt;&gt;"",VLOOKUP($B24,sum_formulas!$A$2:$H$49,6,0),"")</f>
        <v>0</v>
      </c>
      <c r="H24" s="150">
        <f>IF($B24&lt;&gt;"",VLOOKUP($B24,sum_formulas!$A$2:$H$49,7,0),"")</f>
        <v>0</v>
      </c>
      <c r="I24" s="150">
        <f>IF($B24&lt;&gt;"",VLOOKUP($B24,sum_formulas!$A$2:$H$49,8,0),"")</f>
        <v>0</v>
      </c>
    </row>
    <row r="25" spans="1:9" ht="38.25">
      <c r="A25" s="227">
        <v>23</v>
      </c>
      <c r="B25" s="228" t="s">
        <v>321</v>
      </c>
      <c r="C25" s="229" t="s">
        <v>322</v>
      </c>
      <c r="D25" s="227" t="e">
        <f>IF($B25&lt;&gt;"",VLOOKUP($B25,sum_formulas!$A$2:$H$49,3,0),"")</f>
        <v>#VALUE!</v>
      </c>
      <c r="E25" s="227" t="e">
        <f>IF($B25&lt;&gt;"",VLOOKUP($B25,sum_formulas!$A$2:$H$49,4,0),"")</f>
        <v>#VALUE!</v>
      </c>
      <c r="F25" s="227" t="e">
        <f>IF($B25&lt;&gt;"",VLOOKUP($B25,sum_formulas!$A$2:$H$49,5,0),"")</f>
        <v>#VALUE!</v>
      </c>
      <c r="G25" s="227">
        <f>IF($B25&lt;&gt;"",VLOOKUP($B25,sum_formulas!$A$2:$H$49,6,0),"")</f>
        <v>0</v>
      </c>
      <c r="H25" s="227">
        <f>IF($B25&lt;&gt;"",VLOOKUP($B25,sum_formulas!$A$2:$H$49,7,0),"")</f>
        <v>0</v>
      </c>
      <c r="I25" s="227">
        <f>IF($B25&lt;&gt;"",VLOOKUP($B25,sum_formulas!$A$2:$H$49,8,0),"")</f>
        <v>0</v>
      </c>
    </row>
    <row r="26" spans="1:9" ht="51">
      <c r="A26" s="150">
        <v>24</v>
      </c>
      <c r="B26" s="151" t="s">
        <v>310</v>
      </c>
      <c r="C26" s="152" t="s">
        <v>281</v>
      </c>
      <c r="D26" s="150" t="str">
        <f>IF($B26&lt;&gt;"",VLOOKUP($B26,sum_formulas!$A$2:$H$49,3,0),"")</f>
        <v>ND</v>
      </c>
      <c r="E26" s="150" t="str">
        <f>IF($B26&lt;&gt;"",VLOOKUP($B26,sum_formulas!$A$2:$H$49,4,0),"")</f>
        <v>ND</v>
      </c>
      <c r="F26" s="150" t="e">
        <f>IF($B26&lt;&gt;"",VLOOKUP($B26,sum_formulas!$A$2:$H$49,5,0),"")</f>
        <v>#VALUE!</v>
      </c>
      <c r="G26" s="150" t="str">
        <f>IF($B26&lt;&gt;"",VLOOKUP($B26,sum_formulas!$A$2:$H$49,6,0),"")</f>
        <v>ND</v>
      </c>
      <c r="H26" s="150" t="str">
        <f>IF($B26&lt;&gt;"",VLOOKUP($B26,sum_formulas!$A$2:$H$49,7,0),"")</f>
        <v>ND</v>
      </c>
      <c r="I26" s="150">
        <f>IF($B26&lt;&gt;"",VLOOKUP($B26,sum_formulas!$A$2:$H$49,8,0),"")</f>
        <v>0</v>
      </c>
    </row>
    <row r="27" spans="1:9" ht="38.25">
      <c r="A27" s="227">
        <v>25</v>
      </c>
      <c r="B27" s="228" t="s">
        <v>486</v>
      </c>
      <c r="C27" s="229" t="s">
        <v>487</v>
      </c>
      <c r="D27" s="227" t="str">
        <f>IF($B27&lt;&gt;"",VLOOKUP($B27,sum_formulas!$A$2:$H$49,3,0),"")</f>
        <v>ND</v>
      </c>
      <c r="E27" s="227" t="str">
        <f>IF($B27&lt;&gt;"",VLOOKUP($B27,sum_formulas!$A$2:$H$49,4,0),"")</f>
        <v>ND</v>
      </c>
      <c r="F27" s="227" t="e">
        <f>IF($B27&lt;&gt;"",VLOOKUP($B27,sum_formulas!$A$2:$H$49,5,0),"")</f>
        <v>#VALUE!</v>
      </c>
      <c r="G27" s="227" t="str">
        <f>IF($B27&lt;&gt;"",VLOOKUP($B27,sum_formulas!$A$2:$H$49,6,0),"")</f>
        <v>ND</v>
      </c>
      <c r="H27" s="227" t="str">
        <f>IF($B27&lt;&gt;"",VLOOKUP($B27,sum_formulas!$A$2:$H$49,7,0),"")</f>
        <v>ND</v>
      </c>
      <c r="I27" s="227">
        <f>IF($B27&lt;&gt;"",VLOOKUP($B27,sum_formulas!$A$2:$H$49,8,0),"")</f>
        <v>0</v>
      </c>
    </row>
    <row r="28" spans="1:9" ht="38.25">
      <c r="A28" s="150">
        <v>26</v>
      </c>
      <c r="B28" s="151" t="s">
        <v>261</v>
      </c>
      <c r="C28" s="152" t="s">
        <v>363</v>
      </c>
      <c r="D28" s="150" t="e">
        <f>IF($B28&lt;&gt;"",VLOOKUP($B28,sum_formulas!$A$2:$H$49,3,0),"")</f>
        <v>#VALUE!</v>
      </c>
      <c r="E28" s="150" t="e">
        <f>IF($B28&lt;&gt;"",VLOOKUP($B28,sum_formulas!$A$2:$H$49,4,0),"")</f>
        <v>#VALUE!</v>
      </c>
      <c r="F28" s="150" t="e">
        <f>IF($B28&lt;&gt;"",VLOOKUP($B28,sum_formulas!$A$2:$H$49,5,0),"")</f>
        <v>#VALUE!</v>
      </c>
      <c r="G28" s="150">
        <f>IF($B28&lt;&gt;"",VLOOKUP($B28,sum_formulas!$A$2:$H$49,6,0),"")</f>
        <v>0</v>
      </c>
      <c r="H28" s="150">
        <f>IF($B28&lt;&gt;"",VLOOKUP($B28,sum_formulas!$A$2:$H$49,7,0),"")</f>
        <v>0</v>
      </c>
      <c r="I28" s="150">
        <f>IF($B28&lt;&gt;"",VLOOKUP($B28,sum_formulas!$A$2:$H$49,8,0),"")</f>
        <v>0</v>
      </c>
    </row>
    <row r="29" spans="1:9" ht="38.25">
      <c r="A29" s="227">
        <v>27</v>
      </c>
      <c r="B29" s="228" t="s">
        <v>17</v>
      </c>
      <c r="C29" s="229" t="s">
        <v>229</v>
      </c>
      <c r="D29" s="227" t="e">
        <f>IF($B29&lt;&gt;"",VLOOKUP($B29,sum_formulas!$A$2:$H$49,3,0),"")</f>
        <v>#VALUE!</v>
      </c>
      <c r="E29" s="227" t="e">
        <f>IF($B29&lt;&gt;"",VLOOKUP($B29,sum_formulas!$A$2:$H$49,4,0),"")</f>
        <v>#VALUE!</v>
      </c>
      <c r="F29" s="227" t="e">
        <f>IF($B29&lt;&gt;"",VLOOKUP($B29,sum_formulas!$A$2:$H$49,5,0),"")</f>
        <v>#VALUE!</v>
      </c>
      <c r="G29" s="227">
        <f>IF($B29&lt;&gt;"",VLOOKUP($B29,sum_formulas!$A$2:$H$49,6,0),"")</f>
        <v>0</v>
      </c>
      <c r="H29" s="227">
        <f>IF($B29&lt;&gt;"",VLOOKUP($B29,sum_formulas!$A$2:$H$49,7,0),"")</f>
        <v>0</v>
      </c>
      <c r="I29" s="227">
        <f>IF($B29&lt;&gt;"",VLOOKUP($B29,sum_formulas!$A$2:$H$49,8,0),"")</f>
        <v>0</v>
      </c>
    </row>
    <row r="30" spans="1:9" ht="25.5">
      <c r="A30" s="150">
        <v>28</v>
      </c>
      <c r="B30" s="151" t="s">
        <v>473</v>
      </c>
      <c r="C30" s="152" t="s">
        <v>474</v>
      </c>
      <c r="D30" s="150" t="e">
        <f>IF($B30&lt;&gt;"",VLOOKUP($B30,sum_formulas!$A$2:$H$49,3,0),"")</f>
        <v>#VALUE!</v>
      </c>
      <c r="E30" s="150" t="e">
        <f>IF($B30&lt;&gt;"",VLOOKUP($B30,sum_formulas!$A$2:$H$49,4,0),"")</f>
        <v>#VALUE!</v>
      </c>
      <c r="F30" s="150" t="e">
        <f>IF($B30&lt;&gt;"",VLOOKUP($B30,sum_formulas!$A$2:$H$49,5,0),"")</f>
        <v>#VALUE!</v>
      </c>
      <c r="G30" s="150">
        <f>IF($B30&lt;&gt;"",VLOOKUP($B30,sum_formulas!$A$2:$H$49,6,0),"")</f>
        <v>0</v>
      </c>
      <c r="H30" s="150">
        <f>IF($B30&lt;&gt;"",VLOOKUP($B30,sum_formulas!$A$2:$H$49,7,0),"")</f>
        <v>0</v>
      </c>
      <c r="I30" s="150">
        <f>IF($B30&lt;&gt;"",VLOOKUP($B30,sum_formulas!$A$2:$H$49,8,0),"")</f>
        <v>0</v>
      </c>
    </row>
    <row r="31" spans="1:9" ht="25.5">
      <c r="A31" s="227">
        <v>29</v>
      </c>
      <c r="B31" s="228" t="s">
        <v>192</v>
      </c>
      <c r="C31" s="229" t="s">
        <v>469</v>
      </c>
      <c r="D31" s="227" t="e">
        <f>IF($B31&lt;&gt;"",VLOOKUP($B31,sum_formulas!$A$2:$H$49,3,0),"")</f>
        <v>#VALUE!</v>
      </c>
      <c r="E31" s="227" t="e">
        <f>IF($B31&lt;&gt;"",VLOOKUP($B31,sum_formulas!$A$2:$H$49,4,0),"")</f>
        <v>#VALUE!</v>
      </c>
      <c r="F31" s="227" t="e">
        <f>IF($B31&lt;&gt;"",VLOOKUP($B31,sum_formulas!$A$2:$H$49,5,0),"")</f>
        <v>#VALUE!</v>
      </c>
      <c r="G31" s="227">
        <f>IF($B31&lt;&gt;"",VLOOKUP($B31,sum_formulas!$A$2:$H$49,6,0),"")</f>
        <v>0</v>
      </c>
      <c r="H31" s="227">
        <f>IF($B31&lt;&gt;"",VLOOKUP($B31,sum_formulas!$A$2:$H$49,7,0),"")</f>
        <v>0</v>
      </c>
      <c r="I31" s="227">
        <f>IF($B31&lt;&gt;"",VLOOKUP($B31,sum_formulas!$A$2:$H$49,8,0),"")</f>
        <v>0</v>
      </c>
    </row>
    <row r="32" spans="1:9" ht="25.5">
      <c r="A32" s="150">
        <v>30</v>
      </c>
      <c r="B32" s="151" t="s">
        <v>408</v>
      </c>
      <c r="C32" s="152" t="s">
        <v>409</v>
      </c>
      <c r="D32" s="150" t="e">
        <f>IF($B32&lt;&gt;"",VLOOKUP($B32,sum_formulas!$A$2:$H$49,3,0),"")</f>
        <v>#VALUE!</v>
      </c>
      <c r="E32" s="150" t="e">
        <f>IF($B32&lt;&gt;"",VLOOKUP($B32,sum_formulas!$A$2:$H$49,4,0),"")</f>
        <v>#VALUE!</v>
      </c>
      <c r="F32" s="150" t="e">
        <f>IF($B32&lt;&gt;"",VLOOKUP($B32,sum_formulas!$A$2:$H$49,5,0),"")</f>
        <v>#VALUE!</v>
      </c>
      <c r="G32" s="150">
        <f>IF($B32&lt;&gt;"",VLOOKUP($B32,sum_formulas!$A$2:$H$49,6,0),"")</f>
        <v>0</v>
      </c>
      <c r="H32" s="150">
        <f>IF($B32&lt;&gt;"",VLOOKUP($B32,sum_formulas!$A$2:$H$49,7,0),"")</f>
        <v>0</v>
      </c>
      <c r="I32" s="150">
        <f>IF($B32&lt;&gt;"",VLOOKUP($B32,sum_formulas!$A$2:$H$49,8,0),"")</f>
        <v>0</v>
      </c>
    </row>
    <row r="33" spans="1:9" ht="38.25">
      <c r="A33" s="227">
        <v>31</v>
      </c>
      <c r="B33" s="228" t="s">
        <v>442</v>
      </c>
      <c r="C33" s="229" t="s">
        <v>157</v>
      </c>
      <c r="D33" s="227" t="e">
        <f>IF($B33&lt;&gt;"",VLOOKUP($B33,sum_formulas!$A$2:$H$49,3,0),"")</f>
        <v>#VALUE!</v>
      </c>
      <c r="E33" s="227" t="e">
        <f>IF($B33&lt;&gt;"",VLOOKUP($B33,sum_formulas!$A$2:$H$49,4,0),"")</f>
        <v>#VALUE!</v>
      </c>
      <c r="F33" s="227" t="e">
        <f>IF($B33&lt;&gt;"",VLOOKUP($B33,sum_formulas!$A$2:$H$49,5,0),"")</f>
        <v>#VALUE!</v>
      </c>
      <c r="G33" s="227">
        <f>IF($B33&lt;&gt;"",VLOOKUP($B33,sum_formulas!$A$2:$H$49,6,0),"")</f>
        <v>0</v>
      </c>
      <c r="H33" s="227">
        <f>IF($B33&lt;&gt;"",VLOOKUP($B33,sum_formulas!$A$2:$H$49,7,0),"")</f>
        <v>0</v>
      </c>
      <c r="I33" s="227">
        <f>IF($B33&lt;&gt;"",VLOOKUP($B33,sum_formulas!$A$2:$H$49,8,0),"")</f>
        <v>0</v>
      </c>
    </row>
    <row r="34" spans="1:9" ht="38.25">
      <c r="A34" s="150">
        <v>32</v>
      </c>
      <c r="B34" s="151" t="s">
        <v>347</v>
      </c>
      <c r="C34" s="152" t="s">
        <v>43</v>
      </c>
      <c r="D34" s="150" t="e">
        <f>IF($B34&lt;&gt;"",VLOOKUP($B34,sum_formulas!$A$2:$H$49,3,0),"")</f>
        <v>#VALUE!</v>
      </c>
      <c r="E34" s="150" t="e">
        <f>IF($B34&lt;&gt;"",VLOOKUP($B34,sum_formulas!$A$2:$H$49,4,0),"")</f>
        <v>#VALUE!</v>
      </c>
      <c r="F34" s="150" t="e">
        <f>IF($B34&lt;&gt;"",VLOOKUP($B34,sum_formulas!$A$2:$H$49,5,0),"")</f>
        <v>#VALUE!</v>
      </c>
      <c r="G34" s="150">
        <f>IF($B34&lt;&gt;"",VLOOKUP($B34,sum_formulas!$A$2:$H$49,6,0),"")</f>
        <v>0</v>
      </c>
      <c r="H34" s="150">
        <f>IF($B34&lt;&gt;"",VLOOKUP($B34,sum_formulas!$A$2:$H$49,7,0),"")</f>
        <v>0</v>
      </c>
      <c r="I34" s="150">
        <f>IF($B34&lt;&gt;"",VLOOKUP($B34,sum_formulas!$A$2:$H$49,8,0),"")</f>
        <v>0</v>
      </c>
    </row>
    <row r="35" spans="1:9" ht="38.25">
      <c r="A35" s="227">
        <v>33</v>
      </c>
      <c r="B35" s="228" t="s">
        <v>312</v>
      </c>
      <c r="C35" s="229" t="s">
        <v>405</v>
      </c>
      <c r="D35" s="227" t="e">
        <f>IF($B35&lt;&gt;"",VLOOKUP($B35,sum_formulas!$A$2:$H$49,3,0),"")</f>
        <v>#VALUE!</v>
      </c>
      <c r="E35" s="227" t="e">
        <f>IF($B35&lt;&gt;"",VLOOKUP($B35,sum_formulas!$A$2:$H$49,4,0),"")</f>
        <v>#VALUE!</v>
      </c>
      <c r="F35" s="227" t="e">
        <f>IF($B35&lt;&gt;"",VLOOKUP($B35,sum_formulas!$A$2:$H$49,5,0),"")</f>
        <v>#VALUE!</v>
      </c>
      <c r="G35" s="227">
        <f>IF($B35&lt;&gt;"",VLOOKUP($B35,sum_formulas!$A$2:$H$49,6,0),"")</f>
        <v>0</v>
      </c>
      <c r="H35" s="227">
        <f>IF($B35&lt;&gt;"",VLOOKUP($B35,sum_formulas!$A$2:$H$49,7,0),"")</f>
        <v>0</v>
      </c>
      <c r="I35" s="227">
        <f>IF($B35&lt;&gt;"",VLOOKUP($B35,sum_formulas!$A$2:$H$49,8,0),"")</f>
        <v>0</v>
      </c>
    </row>
    <row r="36" spans="1:9" ht="38.25">
      <c r="A36" s="150">
        <v>34</v>
      </c>
      <c r="B36" s="151" t="s">
        <v>238</v>
      </c>
      <c r="C36" s="152" t="s">
        <v>239</v>
      </c>
      <c r="D36" s="150" t="e">
        <f>IF($B36&lt;&gt;"",VLOOKUP($B36,sum_formulas!$A$2:$H$49,3,0),"")</f>
        <v>#VALUE!</v>
      </c>
      <c r="E36" s="150" t="e">
        <f>IF($B36&lt;&gt;"",VLOOKUP($B36,sum_formulas!$A$2:$H$49,4,0),"")</f>
        <v>#VALUE!</v>
      </c>
      <c r="F36" s="150" t="e">
        <f>IF($B36&lt;&gt;"",VLOOKUP($B36,sum_formulas!$A$2:$H$49,5,0),"")</f>
        <v>#VALUE!</v>
      </c>
      <c r="G36" s="150">
        <f>IF($B36&lt;&gt;"",VLOOKUP($B36,sum_formulas!$A$2:$H$49,6,0),"")</f>
        <v>0</v>
      </c>
      <c r="H36" s="150">
        <f>IF($B36&lt;&gt;"",VLOOKUP($B36,sum_formulas!$A$2:$H$49,7,0),"")</f>
        <v>0</v>
      </c>
      <c r="I36" s="150">
        <f>IF($B36&lt;&gt;"",VLOOKUP($B36,sum_formulas!$A$2:$H$49,8,0),"")</f>
        <v>0</v>
      </c>
    </row>
    <row r="37" spans="1:9" ht="51">
      <c r="A37" s="227">
        <v>35</v>
      </c>
      <c r="B37" s="228" t="s">
        <v>153</v>
      </c>
      <c r="C37" s="229" t="s">
        <v>154</v>
      </c>
      <c r="D37" s="227" t="e">
        <f>IF($B37&lt;&gt;"",VLOOKUP($B37,sum_formulas!$A$2:$H$49,3,0),"")</f>
        <v>#VALUE!</v>
      </c>
      <c r="E37" s="227" t="e">
        <f>IF($B37&lt;&gt;"",VLOOKUP($B37,sum_formulas!$A$2:$H$49,4,0),"")</f>
        <v>#VALUE!</v>
      </c>
      <c r="F37" s="227" t="e">
        <f>IF($B37&lt;&gt;"",VLOOKUP($B37,sum_formulas!$A$2:$H$49,5,0),"")</f>
        <v>#VALUE!</v>
      </c>
      <c r="G37" s="227">
        <f>IF($B37&lt;&gt;"",VLOOKUP($B37,sum_formulas!$A$2:$H$49,6,0),"")</f>
        <v>0</v>
      </c>
      <c r="H37" s="227">
        <f>IF($B37&lt;&gt;"",VLOOKUP($B37,sum_formulas!$A$2:$H$49,7,0),"")</f>
        <v>0</v>
      </c>
      <c r="I37" s="227">
        <f>IF($B37&lt;&gt;"",VLOOKUP($B37,sum_formulas!$A$2:$H$49,8,0),"")</f>
        <v>0</v>
      </c>
    </row>
    <row r="38" spans="1:9" ht="51">
      <c r="A38" s="150">
        <v>36</v>
      </c>
      <c r="B38" s="151" t="s">
        <v>269</v>
      </c>
      <c r="C38" s="152" t="s">
        <v>484</v>
      </c>
      <c r="D38" s="150" t="str">
        <f>IF($B38&lt;&gt;"",VLOOKUP($B38,sum_formulas!$A$2:$H$49,3,0),"")</f>
        <v>ND</v>
      </c>
      <c r="E38" s="150" t="str">
        <f>IF($B38&lt;&gt;"",VLOOKUP($B38,sum_formulas!$A$2:$H$49,4,0),"")</f>
        <v>ND</v>
      </c>
      <c r="F38" s="150" t="e">
        <f>IF($B38&lt;&gt;"",VLOOKUP($B38,sum_formulas!$A$2:$H$49,5,0),"")</f>
        <v>#VALUE!</v>
      </c>
      <c r="G38" s="150" t="str">
        <f>IF($B38&lt;&gt;"",VLOOKUP($B38,sum_formulas!$A$2:$H$49,6,0),"")</f>
        <v>ND</v>
      </c>
      <c r="H38" s="150" t="str">
        <f>IF($B38&lt;&gt;"",VLOOKUP($B38,sum_formulas!$A$2:$H$49,7,0),"")</f>
        <v>ND</v>
      </c>
      <c r="I38" s="150">
        <f>IF($B38&lt;&gt;"",VLOOKUP($B38,sum_formulas!$A$2:$H$49,8,0),"")</f>
        <v>0</v>
      </c>
    </row>
    <row r="39" spans="1:9" ht="38.25">
      <c r="A39" s="227">
        <v>37</v>
      </c>
      <c r="B39" s="228" t="s">
        <v>209</v>
      </c>
      <c r="C39" s="229" t="s">
        <v>488</v>
      </c>
      <c r="D39" s="227" t="e">
        <f>IF($B39&lt;&gt;"",VLOOKUP($B39,sum_formulas!$A$2:$H$49,3,0),"")</f>
        <v>#VALUE!</v>
      </c>
      <c r="E39" s="227" t="e">
        <f>IF($B39&lt;&gt;"",VLOOKUP($B39,sum_formulas!$A$2:$H$49,4,0),"")</f>
        <v>#VALUE!</v>
      </c>
      <c r="F39" s="227" t="e">
        <f>IF($B39&lt;&gt;"",VLOOKUP($B39,sum_formulas!$A$2:$H$49,5,0),"")</f>
        <v>#VALUE!</v>
      </c>
      <c r="G39" s="227">
        <f>IF($B39&lt;&gt;"",VLOOKUP($B39,sum_formulas!$A$2:$H$49,6,0),"")</f>
        <v>0</v>
      </c>
      <c r="H39" s="227">
        <f>IF($B39&lt;&gt;"",VLOOKUP($B39,sum_formulas!$A$2:$H$49,7,0),"")</f>
        <v>0</v>
      </c>
      <c r="I39" s="227">
        <f>IF($B39&lt;&gt;"",VLOOKUP($B39,sum_formulas!$A$2:$H$49,8,0),"")</f>
        <v>0</v>
      </c>
    </row>
    <row r="40" spans="1:9" ht="63.75">
      <c r="A40" s="150">
        <v>38</v>
      </c>
      <c r="B40" s="151" t="s">
        <v>92</v>
      </c>
      <c r="C40" s="152" t="s">
        <v>388</v>
      </c>
      <c r="D40" s="150" t="e">
        <f>IF($B40&lt;&gt;"",VLOOKUP($B40,sum_formulas!$A$2:$H$49,3,0),"")</f>
        <v>#VALUE!</v>
      </c>
      <c r="E40" s="150" t="e">
        <f>IF($B40&lt;&gt;"",VLOOKUP($B40,sum_formulas!$A$2:$H$49,4,0),"")</f>
        <v>#VALUE!</v>
      </c>
      <c r="F40" s="150" t="e">
        <f>IF($B40&lt;&gt;"",VLOOKUP($B40,sum_formulas!$A$2:$H$49,5,0),"")</f>
        <v>#VALUE!</v>
      </c>
      <c r="G40" s="150">
        <f>IF($B40&lt;&gt;"",VLOOKUP($B40,sum_formulas!$A$2:$H$49,6,0),"")</f>
        <v>0</v>
      </c>
      <c r="H40" s="150">
        <f>IF($B40&lt;&gt;"",VLOOKUP($B40,sum_formulas!$A$2:$H$49,7,0),"")</f>
        <v>0</v>
      </c>
      <c r="I40" s="150">
        <f>IF($B40&lt;&gt;"",VLOOKUP($B40,sum_formulas!$A$2:$H$49,8,0),"")</f>
        <v>0</v>
      </c>
    </row>
    <row r="41" spans="1:9" ht="12.75">
      <c r="A41" s="227"/>
      <c r="B41" s="228"/>
      <c r="C41" s="229"/>
      <c r="D41" s="227">
        <f>IF($B41&lt;&gt;"",VLOOKUP($B41,sum_formulas!$A$2:$H$49,3,0),"")</f>
      </c>
      <c r="E41" s="227">
        <f>IF($B41&lt;&gt;"",VLOOKUP($B41,sum_formulas!$A$2:$H$49,4,0),"")</f>
      </c>
      <c r="F41" s="227">
        <f>IF($B41&lt;&gt;"",VLOOKUP($B41,sum_formulas!$A$2:$H$49,5,0),"")</f>
      </c>
      <c r="G41" s="227">
        <f>IF($B41&lt;&gt;"",VLOOKUP($B41,sum_formulas!$A$2:$H$49,6,0),"")</f>
      </c>
      <c r="H41" s="227">
        <f>IF($B41&lt;&gt;"",VLOOKUP($B41,sum_formulas!$A$2:$H$49,7,0),"")</f>
      </c>
      <c r="I41" s="227">
        <f>IF($B41&lt;&gt;"",VLOOKUP($B41,sum_formulas!$A$2:$H$49,8,0),"")</f>
      </c>
    </row>
    <row r="42" spans="1:9" ht="12.75">
      <c r="A42" s="150"/>
      <c r="B42" s="151"/>
      <c r="C42" s="152"/>
      <c r="D42" s="150">
        <f>IF($B42&lt;&gt;"",VLOOKUP($B42,sum_formulas!$A$2:$H$49,3,0),"")</f>
      </c>
      <c r="E42" s="150">
        <f>IF($B42&lt;&gt;"",VLOOKUP($B42,sum_formulas!$A$2:$H$49,4,0),"")</f>
      </c>
      <c r="F42" s="150">
        <f>IF($B42&lt;&gt;"",VLOOKUP($B42,sum_formulas!$A$2:$H$49,5,0),"")</f>
      </c>
      <c r="G42" s="150">
        <f>IF($B42&lt;&gt;"",VLOOKUP($B42,sum_formulas!$A$2:$H$49,6,0),"")</f>
      </c>
      <c r="H42" s="150">
        <f>IF($B42&lt;&gt;"",VLOOKUP($B42,sum_formulas!$A$2:$H$49,7,0),"")</f>
      </c>
      <c r="I42" s="150">
        <f>IF($B42&lt;&gt;"",VLOOKUP($B42,sum_formulas!$A$2:$H$49,8,0),"")</f>
      </c>
    </row>
    <row r="100" ht="12.75">
      <c r="AA100" s="144"/>
    </row>
  </sheetData>
  <sheetProtection password="E7A9" sheet="1" objects="1" scenarios="1"/>
  <conditionalFormatting sqref="A3:I42">
    <cfRule type="expression" priority="1" dxfId="0" stopIfTrue="1">
      <formula>$A3=$B3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CU57"/>
  <sheetViews>
    <sheetView zoomScale="75" zoomScaleNormal="75" zoomScalePageLayoutView="0" workbookViewId="0" topLeftCell="A4">
      <selection activeCell="B9" sqref="B9"/>
    </sheetView>
  </sheetViews>
  <sheetFormatPr defaultColWidth="9.00390625" defaultRowHeight="12.75"/>
  <cols>
    <col min="1" max="1" width="22.25390625" style="6" customWidth="1"/>
    <col min="2" max="2" width="35.625" style="6" customWidth="1"/>
    <col min="3" max="15" width="15.75390625" style="6" customWidth="1"/>
    <col min="16" max="16" width="15.75390625" style="101" customWidth="1"/>
    <col min="17" max="17" width="18.75390625" style="6" customWidth="1"/>
    <col min="18" max="18" width="103.00390625" style="6" customWidth="1"/>
    <col min="19" max="19" width="76.00390625" style="6" customWidth="1"/>
    <col min="20" max="20" width="24.75390625" style="101" customWidth="1"/>
    <col min="21" max="21" width="22.00390625" style="6" customWidth="1"/>
    <col min="22" max="22" width="28.00390625" style="6" customWidth="1"/>
    <col min="23" max="23" width="37.25390625" style="6" customWidth="1"/>
    <col min="24" max="16384" width="9.125" style="6" customWidth="1"/>
  </cols>
  <sheetData>
    <row r="1" spans="1:23" ht="75">
      <c r="A1" s="1" t="s">
        <v>44</v>
      </c>
      <c r="B1" s="1" t="s">
        <v>45</v>
      </c>
      <c r="C1" s="3" t="s">
        <v>300</v>
      </c>
      <c r="D1" s="3" t="s">
        <v>301</v>
      </c>
      <c r="E1" s="3" t="s">
        <v>302</v>
      </c>
      <c r="F1" s="3" t="s">
        <v>303</v>
      </c>
      <c r="G1" s="3" t="s">
        <v>304</v>
      </c>
      <c r="H1" s="3" t="s">
        <v>305</v>
      </c>
      <c r="I1" s="3" t="s">
        <v>437</v>
      </c>
      <c r="J1" s="3" t="s">
        <v>438</v>
      </c>
      <c r="K1" s="3" t="s">
        <v>434</v>
      </c>
      <c r="L1" s="3" t="s">
        <v>434</v>
      </c>
      <c r="M1" s="3" t="s">
        <v>434</v>
      </c>
      <c r="N1" s="3" t="s">
        <v>434</v>
      </c>
      <c r="O1" s="3" t="s">
        <v>434</v>
      </c>
      <c r="P1" s="3" t="s">
        <v>244</v>
      </c>
      <c r="Q1" s="2" t="s">
        <v>46</v>
      </c>
      <c r="R1" s="1" t="s">
        <v>47</v>
      </c>
      <c r="S1" s="3" t="s">
        <v>48</v>
      </c>
      <c r="T1" s="3" t="s">
        <v>50</v>
      </c>
      <c r="U1" s="4" t="s">
        <v>51</v>
      </c>
      <c r="V1" s="5" t="s">
        <v>275</v>
      </c>
      <c r="W1" s="4" t="s">
        <v>276</v>
      </c>
    </row>
    <row r="2" spans="1:23" ht="111">
      <c r="A2" s="7" t="s">
        <v>277</v>
      </c>
      <c r="B2" s="8" t="s">
        <v>278</v>
      </c>
      <c r="C2" s="115" t="e">
        <f>SUMPRODUCT((dane_null!$BB$2:$BB$10000=K2)*(dane_null!$AL$2:$AL$10000="kobieta")*(dane_null!$AZ$2:$AZ$10000&gt;=I2)*(dane_null!$AZ$2:$AZ$10000&lt;=J2))+SUMPRODUCT((dane_null!$BB$2:$BB$10000=L2)*(dane_null!$AL$2:$AL$10000="kobieta")*(dane_null!$AZ$2:$AZ$10000&gt;=I2)*(dane_null!$AZ$2:$AZ$10000&lt;=J2))</f>
        <v>#VALUE!</v>
      </c>
      <c r="D2" s="115" t="e">
        <f>SUMPRODUCT((dane_null!$BB$2:$BB$10000=K2)*(dane_null!$AL$2:$AL$10000="mężczyzna")*(dane_null!$AZ$2:$AZ$10000&gt;=I2)*(dane_null!$AZ$2:$AZ$10000&lt;=J2))+SUMPRODUCT((dane_null!$BB$2:$BB$10000=L2)*(dane_null!$AL$2:$AL$10000="mężczyzna")*(dane_null!$AZ$2:$AZ$10000&gt;=I2)*(dane_null!$AZ$2:$AZ$10000&lt;=J2))</f>
        <v>#VALUE!</v>
      </c>
      <c r="E2" s="115" t="e">
        <f aca="true" t="shared" si="0" ref="E2:E7">C2+D2</f>
        <v>#VALUE!</v>
      </c>
      <c r="F2" s="115">
        <f>SUMPRODUCT((dane_null!$BB$2:$BB$10000=K2)*(dane_null!$AL$2:$AL$10000="kobieta"))+SUMPRODUCT((dane_null!$BB$2:$BB$10000=L2)*(dane_null!$AL$2:$AL$10000="kobieta"))</f>
        <v>0</v>
      </c>
      <c r="G2" s="115">
        <f>SUMPRODUCT((dane_null!$BB$2:$BB$10000=K2)*(dane_null!$AL$2:$AL$10000="mężczyzna"))+SUMPRODUCT((dane_null!$BB$2:$BB$10000=L2)*(dane_null!$AL$2:$AL$10000="mężczyzna"))</f>
        <v>0</v>
      </c>
      <c r="H2" s="115">
        <f aca="true" t="shared" si="1" ref="H2:H7">G2+F2</f>
        <v>0</v>
      </c>
      <c r="I2" s="113" t="e">
        <f>DATEVALUE(MID(dane!F2,1,10))</f>
        <v>#VALUE!</v>
      </c>
      <c r="J2" s="113" t="e">
        <f>DATEVALUE(MID(dane!F2,14,10))</f>
        <v>#VALUE!</v>
      </c>
      <c r="K2" s="8" t="s">
        <v>435</v>
      </c>
      <c r="L2" s="8" t="s">
        <v>436</v>
      </c>
      <c r="M2" s="8"/>
      <c r="N2" s="8"/>
      <c r="O2" s="8"/>
      <c r="P2" s="115" t="str">
        <f>Wybierz!E3</f>
        <v>TAK</v>
      </c>
      <c r="Q2" s="9" t="s">
        <v>279</v>
      </c>
      <c r="R2" s="10" t="s">
        <v>280</v>
      </c>
      <c r="S2" s="112" t="s">
        <v>480</v>
      </c>
      <c r="T2" s="12" t="s">
        <v>447</v>
      </c>
      <c r="U2" s="13" t="s">
        <v>223</v>
      </c>
      <c r="V2" s="9" t="s">
        <v>449</v>
      </c>
      <c r="W2" s="9" t="s">
        <v>450</v>
      </c>
    </row>
    <row r="3" spans="1:23" s="89" customFormat="1" ht="128.25">
      <c r="A3" s="91" t="s">
        <v>432</v>
      </c>
      <c r="B3" s="25" t="s">
        <v>164</v>
      </c>
      <c r="C3" s="116" t="e">
        <f>SUMPRODUCT((dane_null!$BB$2:$BB$10000=K3)*(dane_null!$BC$2:$BC$10000=M3)*(dane_null!$AL$2:$AL$10000="kobieta")*(dane_null!$AZ$2:$AZ$10000&gt;=I3)*(dane_null!$AZ$2:$AZ$10000&lt;=J3))+SUMPRODUCT((dane_null!$BB$2:$BB$10000=L3)*(dane_null!$BC$2:$BC$10000=M3)*(dane_null!$AL$2:$AL$10000="kobieta")*(dane_null!$AZ$2:$AZ$10000&gt;=I3)*(dane_null!$AZ$2:$AZ$10000&lt;=J3))</f>
        <v>#VALUE!</v>
      </c>
      <c r="D3" s="116" t="e">
        <f>SUMPRODUCT((dane_null!$BB$2:$BB$10000=K3)*(dane_null!$BC$2:$BC$10000=M3)*(dane_null!$AL$2:$AL$10000="mężczyzna")*(dane_null!$AZ$2:$AZ$10000&gt;=I3)*(dane_null!$AZ$2:$AZ$10000&lt;=J3))+SUMPRODUCT((dane_null!$BB$2:$BB$10000=L3)*(dane_null!$BC$2:$BC$10000=M3)*(dane_null!$AL$2:$AL$10000="mężczyzna")*(dane_null!$AZ$2:$AZ$10000&gt;=I3)*(dane_null!$AZ$2:$AZ$10000&lt;=J3))</f>
        <v>#VALUE!</v>
      </c>
      <c r="E3" s="116" t="e">
        <f t="shared" si="0"/>
        <v>#VALUE!</v>
      </c>
      <c r="F3" s="116">
        <f>SUMPRODUCT((dane_null!$BB$2:$BB$10000=K3)*(dane_null!$BC$2:$BC$10000=M3)*(dane_null!$AL$2:$AL$10000="kobieta"))+SUMPRODUCT((dane_null!$BB$2:$BB$10000=L3)*(dane_null!$BC$2:$BC$10000=M3)*(dane_null!$AL$2:$AL$10000="kobieta"))</f>
        <v>0</v>
      </c>
      <c r="G3" s="116">
        <f>SUMPRODUCT((dane_null!$BB$2:$BB$10000=K3)*(dane_null!$BC$2:$BC$10000=M3)*(dane_null!$AL$2:$AL$10000="mężczyzna"))+SUMPRODUCT((dane_null!$BB$2:$BB$10000=L3)*(dane_null!$BC$2:$BC$10000=M3)*(dane_null!$AL$2:$AL$10000="mężczyzna"))</f>
        <v>0</v>
      </c>
      <c r="H3" s="116">
        <f t="shared" si="1"/>
        <v>0</v>
      </c>
      <c r="I3" s="114" t="e">
        <f>$I$2</f>
        <v>#VALUE!</v>
      </c>
      <c r="J3" s="114" t="e">
        <f>$J$2</f>
        <v>#VALUE!</v>
      </c>
      <c r="K3" s="87" t="s">
        <v>435</v>
      </c>
      <c r="L3" s="87" t="s">
        <v>436</v>
      </c>
      <c r="M3" s="87" t="s">
        <v>376</v>
      </c>
      <c r="N3" s="122"/>
      <c r="O3" s="122"/>
      <c r="P3" s="116" t="str">
        <f>Wybierz!E4</f>
        <v>TAK</v>
      </c>
      <c r="Q3" s="15" t="s">
        <v>279</v>
      </c>
      <c r="R3" s="109" t="s">
        <v>319</v>
      </c>
      <c r="S3" s="92" t="s">
        <v>375</v>
      </c>
      <c r="T3" s="110" t="s">
        <v>329</v>
      </c>
      <c r="U3" s="111" t="s">
        <v>223</v>
      </c>
      <c r="V3" s="15" t="s">
        <v>449</v>
      </c>
      <c r="W3" s="15" t="s">
        <v>450</v>
      </c>
    </row>
    <row r="4" spans="1:23" s="89" customFormat="1" ht="120">
      <c r="A4" s="7" t="s">
        <v>148</v>
      </c>
      <c r="B4" s="21" t="s">
        <v>149</v>
      </c>
      <c r="C4" s="115" t="e">
        <f>SUMPRODUCT((dane_null!$BB$2:$BB$10000=K4)*(dane_null!$AL$2:$AL$10000="kobieta")*(dane_null!$AZ$2:$AZ$10000&gt;=I4)*(dane_null!$AZ$2:$AZ$10000&lt;=J4))</f>
        <v>#VALUE!</v>
      </c>
      <c r="D4" s="115" t="e">
        <f>SUMPRODUCT((dane_null!$BB$2:$BB$10000=K4)*(dane_null!$AL$2:$AL$10000="mężczyzna")*(dane_null!$AZ$2:$AZ$10000&gt;=I4)*(dane_null!$AZ$2:$AZ$10000&lt;=J4))</f>
        <v>#VALUE!</v>
      </c>
      <c r="E4" s="115" t="e">
        <f t="shared" si="0"/>
        <v>#VALUE!</v>
      </c>
      <c r="F4" s="115">
        <f>SUMPRODUCT((dane_null!$BB$2:$BB$10000=K4)*(dane_null!$AL$2:$AL$10000="kobieta"))</f>
        <v>0</v>
      </c>
      <c r="G4" s="115">
        <f>SUMPRODUCT((dane_null!$BB$2:$BB$10000=K4)*(dane_null!$AL$2:$AL$10000="mężczyzna"))</f>
        <v>0</v>
      </c>
      <c r="H4" s="115">
        <f t="shared" si="1"/>
        <v>0</v>
      </c>
      <c r="I4" s="113" t="e">
        <f>$I$2</f>
        <v>#VALUE!</v>
      </c>
      <c r="J4" s="113" t="e">
        <f>$J$2</f>
        <v>#VALUE!</v>
      </c>
      <c r="K4" s="8" t="s">
        <v>377</v>
      </c>
      <c r="L4" s="83"/>
      <c r="M4" s="83"/>
      <c r="N4" s="83"/>
      <c r="O4" s="83"/>
      <c r="P4" s="115" t="str">
        <f>Wybierz!E5</f>
        <v>TAK</v>
      </c>
      <c r="Q4" s="28" t="s">
        <v>279</v>
      </c>
      <c r="R4" s="147" t="s">
        <v>5</v>
      </c>
      <c r="S4" s="8" t="s">
        <v>6</v>
      </c>
      <c r="T4" s="29" t="s">
        <v>447</v>
      </c>
      <c r="U4" s="13" t="s">
        <v>223</v>
      </c>
      <c r="V4" s="9" t="s">
        <v>449</v>
      </c>
      <c r="W4" s="9" t="s">
        <v>450</v>
      </c>
    </row>
    <row r="5" spans="1:23" s="89" customFormat="1" ht="113.25">
      <c r="A5" s="91" t="s">
        <v>9</v>
      </c>
      <c r="B5" s="25" t="s">
        <v>262</v>
      </c>
      <c r="C5" s="116" t="e">
        <f>SUMPRODUCT((dane_null!$BS$2:$BS$10000=K5)*(dane_null!$AL$2:$AL$10000="kobieta")*(dane_null!$AZ$2:$AZ$10000&gt;=I5)*(dane_null!$AZ$2:$AZ$10000&lt;=J5))</f>
        <v>#VALUE!</v>
      </c>
      <c r="D5" s="116" t="e">
        <f>SUMPRODUCT((dane_null!$BS$2:$BS$10000=K5)*(dane_null!$AL$2:$AL$10000="mężczyzna")*(dane_null!$AZ$2:$AZ$10000&gt;=I5)*(dane_null!$AZ$2:$AZ$10000&lt;=J5))</f>
        <v>#VALUE!</v>
      </c>
      <c r="E5" s="116" t="e">
        <f t="shared" si="0"/>
        <v>#VALUE!</v>
      </c>
      <c r="F5" s="116">
        <f>SUMPRODUCT((dane_null!$BS$2:$BS$10000=K5)*(dane_null!$AL$2:$AL$10000="kobieta"))</f>
        <v>0</v>
      </c>
      <c r="G5" s="116">
        <f>SUMPRODUCT((dane_null!$BS$2:$BS$10000=K5)*(dane_null!$AL$2:$AL$10000="mężczyzna"))</f>
        <v>0</v>
      </c>
      <c r="H5" s="116">
        <f t="shared" si="1"/>
        <v>0</v>
      </c>
      <c r="I5" s="114" t="e">
        <f>$I$2</f>
        <v>#VALUE!</v>
      </c>
      <c r="J5" s="117" t="e">
        <f>$J$2</f>
        <v>#VALUE!</v>
      </c>
      <c r="K5" s="87" t="s">
        <v>378</v>
      </c>
      <c r="L5" s="118"/>
      <c r="M5" s="118"/>
      <c r="N5" s="118"/>
      <c r="O5" s="118"/>
      <c r="P5" s="116" t="str">
        <f>Wybierz!E6</f>
        <v>NIE</v>
      </c>
      <c r="Q5" s="119" t="s">
        <v>279</v>
      </c>
      <c r="R5" s="87" t="s">
        <v>263</v>
      </c>
      <c r="S5" s="87" t="s">
        <v>264</v>
      </c>
      <c r="T5" s="110" t="s">
        <v>329</v>
      </c>
      <c r="U5" s="111" t="s">
        <v>223</v>
      </c>
      <c r="V5" s="15" t="s">
        <v>449</v>
      </c>
      <c r="W5" s="15" t="s">
        <v>450</v>
      </c>
    </row>
    <row r="6" spans="1:23" ht="150">
      <c r="A6" s="7" t="s">
        <v>483</v>
      </c>
      <c r="B6" s="21" t="s">
        <v>173</v>
      </c>
      <c r="C6" s="115" t="e">
        <f>SUMPRODUCT((dane_null!$BB$2:$BB$10000&lt;&gt;K6)*(dane_null!$AM$2:$AM$10000&gt;=N6)*(dane_null!$AL$2:$AL$10000="kobieta")*(dane_null!$AZ$2:$AZ$10000&gt;=I6)*(dane_null!$AZ$2:$AZ$10000&lt;=J6))</f>
        <v>#VALUE!</v>
      </c>
      <c r="D6" s="115" t="e">
        <f>SUMPRODUCT((dane_null!$BB$2:$BB$10000&lt;&gt;K6)*(dane_null!$AM$2:$AM$10000&gt;=N6)*(dane_null!$AL$2:$AL$10000="mężczyzna")*(dane_null!$AZ$2:$AZ$10000&gt;=I6)*(dane_null!$AZ$2:$AZ$10000&lt;=J6))</f>
        <v>#VALUE!</v>
      </c>
      <c r="E6" s="115" t="e">
        <f t="shared" si="0"/>
        <v>#VALUE!</v>
      </c>
      <c r="F6" s="115">
        <f>SUMPRODUCT((dane_null!$BB$2:$BB$10000&lt;&gt;K6)*(dane_null!$AM$2:$AM$10000&gt;=N6)*(dane_null!$AL$2:$AL$10000="kobieta"))</f>
        <v>0</v>
      </c>
      <c r="G6" s="115">
        <f>SUMPRODUCT((dane_null!$BB$2:$BB$10000&lt;&gt;K6)*(dane_null!$AM$2:$AM$10000&gt;=N6)*(dane_null!$AL$2:$AL$10000="mężczyzna"))</f>
        <v>0</v>
      </c>
      <c r="H6" s="115">
        <f t="shared" si="1"/>
        <v>0</v>
      </c>
      <c r="I6" s="120" t="e">
        <f>$I$2</f>
        <v>#VALUE!</v>
      </c>
      <c r="J6" s="120" t="e">
        <f>$J$2</f>
        <v>#VALUE!</v>
      </c>
      <c r="K6" s="22" t="s">
        <v>457</v>
      </c>
      <c r="L6" s="22"/>
      <c r="M6" s="8"/>
      <c r="N6" s="8">
        <v>50</v>
      </c>
      <c r="O6" s="83"/>
      <c r="P6" s="115" t="s">
        <v>329</v>
      </c>
      <c r="Q6" s="28" t="s">
        <v>279</v>
      </c>
      <c r="R6" s="8" t="s">
        <v>174</v>
      </c>
      <c r="S6" s="8" t="s">
        <v>52</v>
      </c>
      <c r="T6" s="23" t="s">
        <v>329</v>
      </c>
      <c r="U6" s="13" t="s">
        <v>223</v>
      </c>
      <c r="V6" s="9" t="s">
        <v>449</v>
      </c>
      <c r="W6" s="9" t="s">
        <v>450</v>
      </c>
    </row>
    <row r="7" spans="1:23" s="89" customFormat="1" ht="180">
      <c r="A7" s="91" t="s">
        <v>24</v>
      </c>
      <c r="B7" s="25" t="s">
        <v>66</v>
      </c>
      <c r="C7" s="116" t="e">
        <f>SUMPRODUCT((dane_null!$BB$2:$BB$10000&lt;&gt;K7)*(dane_null!$AN$2:$AN$10000&lt;&gt;L7)*(dane_null!$AN$2:$AN$10000&lt;&gt;M7)*(dane_null!$AL$2:$AL$10000="kobieta")*(dane_null!$AZ$2:$AZ$10000&gt;=I7)*(dane_null!$AZ$2:$AZ$10000&lt;=J7))</f>
        <v>#VALUE!</v>
      </c>
      <c r="D7" s="116" t="e">
        <f>SUMPRODUCT((dane_null!$BB$2:$BB$10000&lt;&gt;K7)*(dane_null!$AN$2:$AN$10000&lt;&gt;L7)*(dane_null!$AN$2:$AN$10000&lt;&gt;M7)*(dane_null!$AL$2:$AL$10000="mężczyzna")*(dane_null!$AZ$2:$AZ$10000&gt;=I7)*(dane_null!$AZ$2:$AZ$10000&lt;=J7))</f>
        <v>#VALUE!</v>
      </c>
      <c r="E7" s="116" t="e">
        <f t="shared" si="0"/>
        <v>#VALUE!</v>
      </c>
      <c r="F7" s="116">
        <f>SUMPRODUCT((dane_null!$BB$2:$BB$10000&lt;&gt;K7)*(dane_null!$AN$2:$AN$10000&lt;&gt;L7)*(dane_null!$AN$2:$AN$10000&lt;&gt;M7)*(dane_null!$AL$2:$AL$10000="kobieta"))</f>
        <v>0</v>
      </c>
      <c r="G7" s="116">
        <f>SUMPRODUCT((dane_null!$BB$2:$BB$10000&lt;&gt;K7)*(dane_null!$AN$2:$AN$10000&lt;&gt;L7)*(dane_null!$AN$2:$AN$10000&lt;&gt;M7)*(dane_null!$AL$2:$AL$10000="mężczyzna"))</f>
        <v>0</v>
      </c>
      <c r="H7" s="116">
        <f t="shared" si="1"/>
        <v>0</v>
      </c>
      <c r="I7" s="114" t="e">
        <f>$I$2</f>
        <v>#VALUE!</v>
      </c>
      <c r="J7" s="114" t="e">
        <f>$J$2</f>
        <v>#VALUE!</v>
      </c>
      <c r="K7" s="87" t="s">
        <v>457</v>
      </c>
      <c r="L7" s="87" t="s">
        <v>424</v>
      </c>
      <c r="M7" s="87" t="s">
        <v>456</v>
      </c>
      <c r="N7" s="118"/>
      <c r="O7" s="118"/>
      <c r="P7" s="116" t="s">
        <v>329</v>
      </c>
      <c r="Q7" s="119" t="s">
        <v>279</v>
      </c>
      <c r="R7" s="31" t="s">
        <v>380</v>
      </c>
      <c r="S7" s="31" t="s">
        <v>53</v>
      </c>
      <c r="T7" s="110" t="s">
        <v>329</v>
      </c>
      <c r="U7" s="111" t="s">
        <v>223</v>
      </c>
      <c r="V7" s="15" t="s">
        <v>449</v>
      </c>
      <c r="W7" s="15" t="s">
        <v>450</v>
      </c>
    </row>
    <row r="8" spans="1:23" ht="120">
      <c r="A8" s="154" t="s">
        <v>176</v>
      </c>
      <c r="B8" s="233" t="s">
        <v>177</v>
      </c>
      <c r="C8" s="115" t="e">
        <f>SUMPRODUCT((wsparcia_null!$BJ$2:$BJ$52769=K8)*(wsparcia_null!$AL$2:$AL$52769="kobieta")*(wsparcia_null!$BL$2:$BL$52769&gt;=I8)*(wsparcia_null!$BL$2:$BL$52769&lt;=J8))</f>
        <v>#VALUE!</v>
      </c>
      <c r="D8" s="115" t="e">
        <f>SUMPRODUCT((wsparcia_null!$BJ$2:$BJ$52769=K8)*(wsparcia_null!$AL$2:$AL$52769="mężczyzna")*(wsparcia_null!$BL$2:$BL$52769&gt;=I8)*(wsparcia_null!$BL$2:$BL$52769&lt;=J8))</f>
        <v>#VALUE!</v>
      </c>
      <c r="E8" s="115" t="e">
        <f aca="true" t="shared" si="2" ref="E8:E13">C8+D8</f>
        <v>#VALUE!</v>
      </c>
      <c r="F8" s="115">
        <f>SUMPRODUCT((wsparcia_null!$BJ$2:$BJ$52769=K8)*(wsparcia_null!$AL$2:$AL$52769="kobieta"))</f>
        <v>0</v>
      </c>
      <c r="G8" s="115">
        <f>SUMPRODUCT((wsparcia_null!$BJ$2:$BJ$52769=K8)*(wsparcia_null!$AL$2:$AL$52769="mężczyzna"))</f>
        <v>0</v>
      </c>
      <c r="H8" s="115">
        <f aca="true" t="shared" si="3" ref="H8:H13">G8+F8</f>
        <v>0</v>
      </c>
      <c r="I8" s="120" t="e">
        <f aca="true" t="shared" si="4" ref="I8:I49">$I$2</f>
        <v>#VALUE!</v>
      </c>
      <c r="J8" s="120" t="e">
        <f aca="true" t="shared" si="5" ref="J8:J49">$J$2</f>
        <v>#VALUE!</v>
      </c>
      <c r="K8" s="22" t="s">
        <v>492</v>
      </c>
      <c r="L8" s="83"/>
      <c r="M8" s="83"/>
      <c r="N8" s="123"/>
      <c r="O8" s="123"/>
      <c r="P8" s="115" t="str">
        <f>Wybierz!E7</f>
        <v>NIE</v>
      </c>
      <c r="Q8" s="9" t="s">
        <v>279</v>
      </c>
      <c r="R8" s="8" t="s">
        <v>493</v>
      </c>
      <c r="S8" s="8" t="s">
        <v>494</v>
      </c>
      <c r="T8" s="23" t="s">
        <v>329</v>
      </c>
      <c r="U8" s="13" t="s">
        <v>224</v>
      </c>
      <c r="V8" s="9" t="s">
        <v>180</v>
      </c>
      <c r="W8" s="9" t="s">
        <v>450</v>
      </c>
    </row>
    <row r="9" spans="1:23" s="89" customFormat="1" ht="213.75">
      <c r="A9" s="91" t="s">
        <v>391</v>
      </c>
      <c r="B9" s="36" t="s">
        <v>392</v>
      </c>
      <c r="C9" s="116" t="e">
        <f>SUMPRODUCT((dane_null!$BB$2:$BB$10000&lt;&gt;K9)*(dane_null!$BF$2:$BF$10000=L9)*(dane_null!$AL$2:$AL$10000="kobieta")*(dane_null!$BA$2:$BA$10000&gt;=I9)*(dane_null!$BA$2:$BA$10000&lt;=J9))+SUMPRODUCT((dane_null!$BB$2:$BB$10000&lt;&gt;K9)*(dane_null!$BF$2:$BF$10000=M9)*(dane_null!$AL$2:$AL$10000="kobieta")*(dane_null!$BA$2:$BA$10000&gt;=I9)*(dane_null!$BA$2:$BA$10000&lt;=J9))+SUMPRODUCT((dane_null!$BB$2:$BB$10000&lt;&gt;K9)*(dane_null!$BG$2:$BG$10000=L9)*(dane_null!$BF$2:$BF$10000&lt;&gt;M9)*(dane_null!$AL$2:$AL$10000="kobieta")*(dane_null!$BA$2:$BA$10000&gt;=I9)*(dane_null!$BA$2:$BA$10000&lt;=J9))+SUMPRODUCT((dane_null!$BB$2:$BB$10000&lt;&gt;K9)*(dane_null!$BG$2:$BG$10000=M9)*(dane_null!$BF$2:$BF$10000&lt;&gt;L9)*(dane_null!$AL$2:$AL$10000="kobieta")*(dane_null!$BA$2:$BA$10000&gt;=I9)*(dane_null!$BA$2:$BA$10000&lt;=J9))</f>
        <v>#VALUE!</v>
      </c>
      <c r="D9" s="116" t="e">
        <f>SUMPRODUCT((dane_null!$BB$2:$BB$10000&lt;&gt;K9)*(dane_null!$BF$2:$BF$10000=L9)*(dane_null!$AL$2:$AL$10000="mężczyzna")*(dane_null!$BA$2:$BA$10000&gt;=I9)*(dane_null!$BA$2:$BA$10000&lt;=J9))+SUMPRODUCT((dane_null!$BB$2:$BB$10000&lt;&gt;K9)*(dane_null!$BF$2:$BF$10000=M9)*(dane_null!$AL$2:$AL$10000="mężczyzna")*(dane_null!$BA$2:$BA$10000&gt;=I9)*(dane_null!$BA$2:$BA$10000&lt;=J9))+SUMPRODUCT((dane_null!$BB$2:$BB$10000&lt;&gt;K9)*(dane_null!$BG$2:$BG$10000=L9)*(dane_null!$BF$2:$BF$10000&lt;&gt;M9)*(dane_null!$AL$2:$AL$10000="mężczyzna")*(dane_null!$BA$2:$BA$10000&gt;=I9)*(dane_null!$BA$2:$BA$10000&lt;=J9))+SUMPRODUCT((dane_null!$BB$2:$BB$10000&lt;&gt;K9)*(dane_null!$BG$2:$BG$10000=M9)*(dane_null!$BF$2:$BF$10000&lt;&gt;L9)*(dane_null!$AL$2:$AL$10000="mężczyzna")*(dane_null!$BA$2:$BA$10000&gt;=I9)*(dane_null!$BA$2:$BA$10000&lt;=J9))</f>
        <v>#VALUE!</v>
      </c>
      <c r="E9" s="116" t="e">
        <f t="shared" si="2"/>
        <v>#VALUE!</v>
      </c>
      <c r="F9" s="116">
        <f>SUMPRODUCT((dane_null!$BB$2:$BB$10000&lt;&gt;K9)*(dane_null!$BF$2:$BF$10000=L9)*(dane_null!$AL$2:$AL$10000="kobieta"))+SUMPRODUCT((dane_null!$BB$2:$BB$10000&lt;&gt;K9)*(dane_null!$BF$2:$BF$10000=M9)*(dane_null!$AL$2:$AL$10000="kobieta"))+SUMPRODUCT((dane_null!$BB$2:$BB$10000&lt;&gt;K9)*(dane_null!$BG$2:$BG$10000=L9)*(dane_null!$BF$2:$BF$10000&lt;&gt;M9)*(dane_null!$AL$2:$AL$10000="kobieta"))+SUMPRODUCT((dane_null!$BB$2:$BB$10000&lt;&gt;K9)*(dane_null!$BG$2:$BG$10000=M9)*(dane_null!$BF$2:$BF$10000&lt;&gt;L9)*(dane_null!$AL$2:$AL$10000="kobieta"))</f>
        <v>0</v>
      </c>
      <c r="G9" s="116">
        <f>SUMPRODUCT((dane_null!$BB$2:$BB$10000&lt;&gt;K9)*(dane_null!$BF$2:$BF$10000=L9)*(dane_null!$AL$2:$AL$10000="mężczyzna"))+SUMPRODUCT((dane_null!$BB$2:$BB$10000&lt;&gt;K9)*(dane_null!$BF$2:$BF$10000=M9)*(dane_null!$AL$2:$AL$10000="mężczyzna"))+SUMPRODUCT((dane_null!$BB$2:$BB$10000&lt;&gt;K9)*(dane_null!$BG$2:$BG$10000=L9)*(dane_null!$BF$2:$BF$10000&lt;&gt;M9)*(dane_null!$AL$2:$AL$10000="mężczyzna"))+SUMPRODUCT((dane_null!$BB$2:$BB$10000&lt;&gt;K9)*(dane_null!$BG$2:$BG$10000=M9)*(dane_null!$BF$2:$BF$10000&lt;&gt;L9)*(dane_null!$AL$2:$AL$10000="mężczyzna"))</f>
        <v>0</v>
      </c>
      <c r="H9" s="116">
        <f t="shared" si="3"/>
        <v>0</v>
      </c>
      <c r="I9" s="114" t="e">
        <f t="shared" si="4"/>
        <v>#VALUE!</v>
      </c>
      <c r="J9" s="114" t="e">
        <f t="shared" si="5"/>
        <v>#VALUE!</v>
      </c>
      <c r="K9" s="109" t="s">
        <v>457</v>
      </c>
      <c r="L9" s="87" t="s">
        <v>158</v>
      </c>
      <c r="M9" s="87" t="s">
        <v>402</v>
      </c>
      <c r="N9" s="124"/>
      <c r="O9" s="124"/>
      <c r="P9" s="116" t="str">
        <f>Wybierz!E8</f>
        <v>NIE</v>
      </c>
      <c r="Q9" s="15" t="s">
        <v>279</v>
      </c>
      <c r="R9" s="109" t="s">
        <v>10</v>
      </c>
      <c r="S9" s="109" t="s">
        <v>193</v>
      </c>
      <c r="T9" s="110" t="s">
        <v>329</v>
      </c>
      <c r="U9" s="111" t="s">
        <v>225</v>
      </c>
      <c r="V9" s="15" t="s">
        <v>415</v>
      </c>
      <c r="W9" s="15" t="s">
        <v>450</v>
      </c>
    </row>
    <row r="10" spans="1:23" ht="115.5">
      <c r="A10" s="7" t="s">
        <v>186</v>
      </c>
      <c r="B10" s="21" t="s">
        <v>187</v>
      </c>
      <c r="C10" s="115" t="e">
        <f>SUMPRODUCT((dane_null!$BF$2:$BF$10000=K10)*(dane_null!$AL$2:$AL$10000="kobieta")*(dane_null!$BA$2:$BA$10000&gt;=I10)*(dane_null!$BA$2:$BA$10000&lt;=J10))+SUMPRODUCT((dane_null!$BG$2:$BG$10000=K10)*(dane_null!$AL$2:$AL$10000="kobieta")*(dane_null!$BA$2:$BA$10000&gt;=I10)*(dane_null!$BA$2:$BA$10000&lt;=J10))</f>
        <v>#VALUE!</v>
      </c>
      <c r="D10" s="115" t="e">
        <f>SUMPRODUCT((dane_null!$BF$2:$BF$10000=K10)*(dane_null!$AL$2:$AL$10000="mężczyzna")*(dane_null!$BA$2:$BA$10000&gt;=I10)*(dane_null!$BA$2:$BA$10000&lt;=J10))+SUMPRODUCT((dane_null!$BG$2:$BG$10000=K10)*(dane_null!$AL$2:$AL$10000="mężczyzna")*(dane_null!$BA$2:$BA$10000&gt;=I10)*(dane_null!$BA$2:$BA$10000&lt;=J10))</f>
        <v>#VALUE!</v>
      </c>
      <c r="E10" s="115" t="e">
        <f t="shared" si="2"/>
        <v>#VALUE!</v>
      </c>
      <c r="F10" s="115">
        <f>SUMPRODUCT((dane_null!$BF$2:$BF$10000=K10)*(dane_null!$AL$2:$AL$10000="kobieta"))+SUMPRODUCT((dane_null!$BG$2:$BG$10000=K10)*(dane_null!$AL$2:$AL$10000="kobieta"))</f>
        <v>0</v>
      </c>
      <c r="G10" s="115">
        <f>SUMPRODUCT((dane_null!$BF$2:$BF$10000=K10)*(dane_null!$AL$2:$AL$10000="mężczyzna"))+SUMPRODUCT((dane_null!$BG$2:$BG$10000=K10)*(dane_null!$AL$2:$AL$10000="mężczyzna"))</f>
        <v>0</v>
      </c>
      <c r="H10" s="115">
        <f t="shared" si="3"/>
        <v>0</v>
      </c>
      <c r="I10" s="120" t="e">
        <f t="shared" si="4"/>
        <v>#VALUE!</v>
      </c>
      <c r="J10" s="120" t="e">
        <f t="shared" si="5"/>
        <v>#VALUE!</v>
      </c>
      <c r="K10" s="22" t="s">
        <v>73</v>
      </c>
      <c r="L10" s="83"/>
      <c r="M10" s="83"/>
      <c r="N10" s="123"/>
      <c r="O10" s="123"/>
      <c r="P10" s="115" t="str">
        <f>Wybierz!E9</f>
        <v>NIE</v>
      </c>
      <c r="Q10" s="9" t="s">
        <v>279</v>
      </c>
      <c r="R10" s="147" t="s">
        <v>403</v>
      </c>
      <c r="S10" s="10" t="s">
        <v>404</v>
      </c>
      <c r="T10" s="23" t="s">
        <v>329</v>
      </c>
      <c r="U10" s="13" t="s">
        <v>225</v>
      </c>
      <c r="V10" s="9" t="s">
        <v>415</v>
      </c>
      <c r="W10" s="9" t="s">
        <v>450</v>
      </c>
    </row>
    <row r="11" spans="1:23" s="89" customFormat="1" ht="120">
      <c r="A11" s="154" t="s">
        <v>20</v>
      </c>
      <c r="B11" s="234" t="s">
        <v>21</v>
      </c>
      <c r="C11" s="116" t="e">
        <f>SUMPRODUCT((wsparcia_null!$BJ$2:$BJ$52769=K11)*(wsparcia_null!$AL$2:$AL$52769="kobieta")*(wsparcia_null!$BL$2:$BL$52769&gt;=I11)*(wsparcia_null!$BL$2:$BL$52769&lt;=J11))</f>
        <v>#VALUE!</v>
      </c>
      <c r="D11" s="116" t="e">
        <f>SUMPRODUCT((wsparcia_null!$BJ$2:$BJ$52769=K11)*(wsparcia_null!$AL$2:$AL$52769="mężczyzna")*(wsparcia_null!$BL$2:$BL$52769&gt;=I11)*(wsparcia_null!$BL$2:$BL$52769&lt;=J11))</f>
        <v>#VALUE!</v>
      </c>
      <c r="E11" s="116" t="e">
        <f t="shared" si="2"/>
        <v>#VALUE!</v>
      </c>
      <c r="F11" s="116">
        <f>SUMPRODUCT((wsparcia_null!$BJ$2:$BJ$52769=K11)*(wsparcia_null!$AL$2:$AL$52769="kobieta"))</f>
        <v>0</v>
      </c>
      <c r="G11" s="116">
        <f>SUMPRODUCT((wsparcia_null!$BJ$2:$BJ$52769=K11)*(wsparcia_null!$AL$2:$AL$52769="mężczyzna"))</f>
        <v>0</v>
      </c>
      <c r="H11" s="116">
        <f t="shared" si="3"/>
        <v>0</v>
      </c>
      <c r="I11" s="114" t="e">
        <f t="shared" si="4"/>
        <v>#VALUE!</v>
      </c>
      <c r="J11" s="114" t="e">
        <f t="shared" si="5"/>
        <v>#VALUE!</v>
      </c>
      <c r="K11" s="87" t="s">
        <v>492</v>
      </c>
      <c r="L11" s="118"/>
      <c r="M11" s="118"/>
      <c r="N11" s="124"/>
      <c r="O11" s="124"/>
      <c r="P11" s="116" t="str">
        <f>Wybierz!E10</f>
        <v>NIE</v>
      </c>
      <c r="Q11" s="15" t="s">
        <v>279</v>
      </c>
      <c r="R11" s="31" t="s">
        <v>495</v>
      </c>
      <c r="S11" s="31" t="s">
        <v>494</v>
      </c>
      <c r="T11" s="110" t="s">
        <v>329</v>
      </c>
      <c r="U11" s="111" t="s">
        <v>224</v>
      </c>
      <c r="V11" s="15" t="s">
        <v>180</v>
      </c>
      <c r="W11" s="15" t="s">
        <v>450</v>
      </c>
    </row>
    <row r="12" spans="1:23" ht="180">
      <c r="A12" s="154" t="s">
        <v>445</v>
      </c>
      <c r="B12" s="21" t="s">
        <v>30</v>
      </c>
      <c r="C12" s="115" t="e">
        <f>sum_unikal!B7</f>
        <v>#VALUE!</v>
      </c>
      <c r="D12" s="115" t="e">
        <f>sum_unikal!C7</f>
        <v>#VALUE!</v>
      </c>
      <c r="E12" s="115" t="e">
        <f t="shared" si="2"/>
        <v>#VALUE!</v>
      </c>
      <c r="F12" s="115">
        <f>sum_unikal!D7</f>
        <v>0</v>
      </c>
      <c r="G12" s="115">
        <f>sum_unikal!E7</f>
        <v>0</v>
      </c>
      <c r="H12" s="115">
        <f t="shared" si="3"/>
        <v>0</v>
      </c>
      <c r="I12" s="120" t="e">
        <f t="shared" si="4"/>
        <v>#VALUE!</v>
      </c>
      <c r="J12" s="120" t="e">
        <f t="shared" si="5"/>
        <v>#VALUE!</v>
      </c>
      <c r="K12" s="147" t="s">
        <v>457</v>
      </c>
      <c r="L12" s="147" t="s">
        <v>34</v>
      </c>
      <c r="M12" s="22"/>
      <c r="N12" s="10"/>
      <c r="O12" s="123"/>
      <c r="P12" s="115" t="str">
        <f>Wybierz!E11</f>
        <v>NIE</v>
      </c>
      <c r="Q12" s="9" t="s">
        <v>279</v>
      </c>
      <c r="R12" s="8" t="s">
        <v>31</v>
      </c>
      <c r="S12" s="8" t="s">
        <v>254</v>
      </c>
      <c r="T12" s="23" t="s">
        <v>329</v>
      </c>
      <c r="U12" s="13" t="s">
        <v>224</v>
      </c>
      <c r="V12" s="9" t="s">
        <v>180</v>
      </c>
      <c r="W12" s="9" t="s">
        <v>450</v>
      </c>
    </row>
    <row r="13" spans="1:23" ht="216">
      <c r="A13" s="160" t="s">
        <v>394</v>
      </c>
      <c r="B13" s="160" t="s">
        <v>410</v>
      </c>
      <c r="C13" s="116" t="e">
        <f>SUMPRODUCT((dane_null!$BB$2:$BB$10000=K13)*(dane_null!$BF$2:$BF$10000=L13)*(dane_null!$AL$2:$AL$10000="kobieta")*(dane_null!$BA$2:$BA$10000&gt;=I13)*(dane_null!$BA$2:$BA$10000&lt;=J13))+SUMPRODUCT((dane_null!$BB$2:$BB$10000=K13)*(dane_null!$BF$2:$BF$10000=M13)*(dane_null!$AL$2:$AL$10000="kobieta")*(dane_null!$BA$2:$BA$10000&gt;=I13)*(dane_null!$BA$2:$BA$10000&lt;=J13))+SUMPRODUCT((dane_null!$BB$2:$BB$10000=K13)*(dane_null!$BG$2:$BG$10000=L13)*(dane_null!$BF$2:$BF$10000&lt;&gt;M13)*(dane_null!$AL$2:$AL$10000="kobieta")*(dane_null!$BA$2:$BA$10000&gt;=I13)*(dane_null!$BA$2:$BA$10000&lt;=J13))+SUMPRODUCT((dane_null!$BB$2:$BB$10000=K13)*(dane_null!$BG$2:$BG$10000=M13)*(dane_null!$BF$2:$BF$10000&lt;&gt;L13)*(dane_null!$AL$2:$AL$10000="kobieta")*(dane_null!$BA$2:$BA$10000&gt;=I13)*(dane_null!$BA$2:$BA$10000&lt;=J13))</f>
        <v>#VALUE!</v>
      </c>
      <c r="D13" s="116" t="e">
        <f>SUMPRODUCT((dane_null!$BB$2:$BB$10000=K13)*(dane_null!$BF$2:$BF$10000=L13)*(dane_null!$AL$2:$AL$10000="mężczyzna")*(dane_null!$BA$2:$BA$10000&gt;=I13)*(dane_null!$BA$2:$BA$10000&lt;=J13))+SUMPRODUCT((dane_null!$BB$2:$BB$10000=K13)*(dane_null!$BF$2:$BF$10000=M13)*(dane_null!$AL$2:$AL$10000="mężczyzna")*(dane_null!$BA$2:$BA$10000&gt;=I13)*(dane_null!$BA$2:$BA$10000&lt;=J13))+SUMPRODUCT((dane_null!$BB$2:$BB$10000=K13)*(dane_null!$BG$2:$BG$10000=L13)*(dane_null!$BF$2:$BF$10000&lt;&gt;M13)*(dane_null!$AL$2:$AL$10000="mężczyzna")*(dane_null!$BA$2:$BA$10000&gt;=I13)*(dane_null!$BA$2:$BA$10000&lt;=J13))+SUMPRODUCT((dane_null!$BB$2:$BB$10000=K13)*(dane_null!$BG$2:$BG$10000=M13)*(dane_null!$BF$2:$BF$10000&lt;&gt;L13)*(dane_null!$AL$2:$AL$10000="mężczyzna")*(dane_null!$BA$2:$BA$10000&gt;=I13)*(dane_null!$BA$2:$BA$10000&lt;=J13))</f>
        <v>#VALUE!</v>
      </c>
      <c r="E13" s="116" t="e">
        <f t="shared" si="2"/>
        <v>#VALUE!</v>
      </c>
      <c r="F13" s="116">
        <f>SUMPRODUCT((dane_null!$BB$2:$BB$10000=K13)*(dane_null!$BF$2:$BF$10000=L13)*(dane_null!$AL$2:$AL$10000="kobieta"))+SUMPRODUCT((dane_null!$BB$2:$BB$10000=K13)*(dane_null!$BF$2:$BF$10000=M13)*(dane_null!$AL$2:$AL$10000="kobieta"))+SUMPRODUCT((dane_null!$BB$2:$BB$10000=K13)*(dane_null!$BG$2:$BG$10000=L13)*(dane_null!$BF$2:$BF$10000&lt;&gt;M13)*(dane_null!$AL$2:$AL$10000="kobieta"))+SUMPRODUCT((dane_null!$BB$2:$BB$10000=K13)*(dane_null!$BG$2:$BG$10000=M13)*(dane_null!$BF$2:$BF$10000&lt;&gt;L13)*(dane_null!$AL$2:$AL$10000="kobieta"))</f>
        <v>0</v>
      </c>
      <c r="G13" s="116">
        <f>SUMPRODUCT((dane_null!$BB$2:$BB$10000=K13)*(dane_null!$BF$2:$BF$10000=L13)*(dane_null!$AL$2:$AL$10000="mężczyzna"))+SUMPRODUCT((dane_null!$BB$2:$BB$10000=K13)*(dane_null!$BF$2:$BF$10000=M13)*(dane_null!$AL$2:$AL$10000="mężczyzna"))+SUMPRODUCT((dane_null!$BB$2:$BB$10000=K13)*(dane_null!$BG$2:$BG$10000=L13)*(dane_null!$BF$2:$BF$10000&lt;&gt;M13)*(dane_null!$AL$2:$AL$10000="mężczyzna"))+SUMPRODUCT((dane_null!$BB$2:$BB$10000=K13)*(dane_null!$BG$2:$BG$10000=M13)*(dane_null!$BF$2:$BF$10000&lt;&gt;L13)*(dane_null!$AL$2:$AL$10000="mężczyzna"))</f>
        <v>0</v>
      </c>
      <c r="H13" s="116">
        <f t="shared" si="3"/>
        <v>0</v>
      </c>
      <c r="I13" s="114" t="e">
        <f t="shared" si="4"/>
        <v>#VALUE!</v>
      </c>
      <c r="J13" s="114" t="e">
        <f t="shared" si="5"/>
        <v>#VALUE!</v>
      </c>
      <c r="K13" s="109" t="s">
        <v>457</v>
      </c>
      <c r="L13" s="153" t="s">
        <v>402</v>
      </c>
      <c r="M13" s="153" t="s">
        <v>158</v>
      </c>
      <c r="N13" s="39"/>
      <c r="O13" s="121"/>
      <c r="P13" s="116" t="str">
        <f>Wybierz!E12</f>
        <v>NIE</v>
      </c>
      <c r="Q13" s="45" t="s">
        <v>279</v>
      </c>
      <c r="R13" s="109" t="s">
        <v>381</v>
      </c>
      <c r="S13" s="87" t="s">
        <v>382</v>
      </c>
      <c r="T13" s="110" t="s">
        <v>329</v>
      </c>
      <c r="U13" s="111" t="s">
        <v>225</v>
      </c>
      <c r="V13" s="15" t="s">
        <v>415</v>
      </c>
      <c r="W13" s="15" t="s">
        <v>450</v>
      </c>
    </row>
    <row r="14" spans="1:23" ht="231">
      <c r="A14" s="40" t="s">
        <v>232</v>
      </c>
      <c r="B14" s="40" t="s">
        <v>233</v>
      </c>
      <c r="C14" s="115" t="e">
        <f>C15+C16+C17</f>
        <v>#VALUE!</v>
      </c>
      <c r="D14" s="115" t="e">
        <f>D15+D16+D17</f>
        <v>#VALUE!</v>
      </c>
      <c r="E14" s="115" t="e">
        <f aca="true" t="shared" si="6" ref="E14:E20">C14+D14</f>
        <v>#VALUE!</v>
      </c>
      <c r="F14" s="115">
        <f>F15+F16+F17</f>
        <v>0</v>
      </c>
      <c r="G14" s="115">
        <f>G15+G16+G17</f>
        <v>0</v>
      </c>
      <c r="H14" s="115">
        <f>F14+G14</f>
        <v>0</v>
      </c>
      <c r="I14" s="120" t="e">
        <f t="shared" si="4"/>
        <v>#VALUE!</v>
      </c>
      <c r="J14" s="120" t="e">
        <f t="shared" si="5"/>
        <v>#VALUE!</v>
      </c>
      <c r="K14" s="147" t="s">
        <v>457</v>
      </c>
      <c r="L14" s="147" t="s">
        <v>402</v>
      </c>
      <c r="M14" s="147" t="s">
        <v>245</v>
      </c>
      <c r="N14" s="133" t="s">
        <v>158</v>
      </c>
      <c r="O14" s="133" t="s">
        <v>246</v>
      </c>
      <c r="P14" s="115" t="str">
        <f>Wybierz!E13</f>
        <v>NIE</v>
      </c>
      <c r="Q14" s="41" t="s">
        <v>279</v>
      </c>
      <c r="R14" s="147" t="s">
        <v>359</v>
      </c>
      <c r="S14" s="147" t="s">
        <v>253</v>
      </c>
      <c r="T14" s="23" t="s">
        <v>329</v>
      </c>
      <c r="U14" s="13" t="s">
        <v>225</v>
      </c>
      <c r="V14" s="9" t="s">
        <v>415</v>
      </c>
      <c r="W14" s="9" t="s">
        <v>450</v>
      </c>
    </row>
    <row r="15" spans="1:23" ht="231">
      <c r="A15" s="174" t="s">
        <v>248</v>
      </c>
      <c r="B15" s="232" t="s">
        <v>247</v>
      </c>
      <c r="C15" s="175" t="e">
        <f>SUMPRODUCT((dane_null!$BB$2:$BB$10000&lt;&gt;K15)*(dane_null!$BF$2:$BF$10000=L15)*(dane_null!$AL$2:$AL$10000="kobieta")*(dane_null!$BA$2:$BA$10000&gt;=I15)*(dane_null!$BA$2:$BA$10000&lt;=J15))+SUMPRODUCT((dane_null!$BB$2:$BB$10000&lt;&gt;K15)*(dane_null!$BF$2:$BF$10000=M15)*(dane_null!$AL$2:$AL$10000="kobieta")*(dane_null!$BA$2:$BA$10000&gt;=I15)*(dane_null!$BA$2:$BA$10000&lt;=J15))+SUMPRODUCT((dane_null!$BB$2:$BB$10000&lt;&gt;K15)*(dane_null!$BF$2:$BF$10000=N15)*(dane_null!$AL$2:$AL$10000="kobieta")*(dane_null!$BA$2:$BA$10000&gt;=I15)*(dane_null!$BA$2:$BA$10000&lt;=J15))+SUMPRODUCT((dane_null!$BB$2:$BB$10000&lt;&gt;K15)*(dane_null!$BF$2:$BF$10000=O15)*(dane_null!$AL$2:$AL$10000="kobieta")*(dane_null!$BA$2:$BA$10000&gt;=I15)*(dane_null!$BA$2:$BA$10000&lt;=J15))</f>
        <v>#VALUE!</v>
      </c>
      <c r="D15" s="175" t="e">
        <f>SUMPRODUCT((dane_null!$BB$2:$BB$10000&lt;&gt;K15)*(dane_null!$BF$2:$BF$10000=L15)*(dane_null!$AL$2:$AL$10000="mężczyzna")*(dane_null!$BA$2:$BA$10000&gt;=I15)*(dane_null!$BA$2:$BA$10000&lt;=J15))+SUMPRODUCT((dane_null!$BB$2:$BB$10000&lt;&gt;K15)*(dane_null!$BF$2:$BF$10000=M15)*(dane_null!$AL$2:$AL$10000="mężczyzna")*(dane_null!$BA$2:$BA$10000&gt;=I15)*(dane_null!$BA$2:$BA$10000&lt;=J15))+SUMPRODUCT((dane_null!$BB$2:$BB$10000&lt;&gt;K15)*(dane_null!$BF$2:$BF$10000=N15)*(dane_null!$AL$2:$AL$10000="mężczyzna")*(dane_null!$BA$2:$BA$10000&gt;=I15)*(dane_null!$BA$2:$BA$10000&lt;=J15))+SUMPRODUCT((dane_null!$BB$2:$BB$10000&lt;&gt;K15)*(dane_null!$BF$2:$BF$10000=O15)*(dane_null!$AL$2:$AL$10000="mężczyzna")*(dane_null!$BA$2:$BA$10000&gt;=I15)*(dane_null!$BA$2:$BA$10000&lt;=J15))</f>
        <v>#VALUE!</v>
      </c>
      <c r="E15" s="175" t="e">
        <f t="shared" si="6"/>
        <v>#VALUE!</v>
      </c>
      <c r="F15" s="175">
        <f>SUMPRODUCT((dane_null!$BB$2:$BB$10000&lt;&gt;K15)*(dane_null!$BF$2:$BF$10000=L15)*(dane_null!$AL$2:$AL$10000="kobieta"))+SUMPRODUCT((dane_null!$BB$2:$BB$10000&lt;&gt;K15)*(dane_null!$BF$2:$BF$10000=M15)*(dane_null!$AL$2:$AL$10000="kobieta"))+SUMPRODUCT((dane_null!$BB$2:$BB$10000&lt;&gt;K15)*(dane_null!$BF$2:$BF$10000=N15)*(dane_null!$AL$2:$AL$10000="kobieta"))+SUMPRODUCT((dane_null!$BB$2:$BB$10000&lt;&gt;K15)*(dane_null!$BF$2:$BF$10000=O15)*(dane_null!$AL$2:$AL$10000="kobieta"))</f>
        <v>0</v>
      </c>
      <c r="G15" s="175">
        <f>SUMPRODUCT((dane_null!$BB$2:$BB$10000&lt;&gt;K15)*(dane_null!$BF$2:$BF$10000=L15)*(dane_null!$AL$2:$AL$10000="mężczyzna"))+SUMPRODUCT((dane_null!$BB$2:$BB$10000&lt;&gt;K15)*(dane_null!$BF$2:$BF$10000=M15)*(dane_null!$AL$2:$AL$10000="mężczyzna"))+SUMPRODUCT((dane_null!$BB$2:$BB$10000&lt;&gt;K15)*(dane_null!$BF$2:$BF$10000=N15)*(dane_null!$AL$2:$AL$10000="mężczyzna"))+SUMPRODUCT((dane_null!$BB$2:$BB$10000&lt;&gt;K15)*(dane_null!$BF$2:$BF$10000=O15)*(dane_null!$AL$2:$AL$10000="mężczyzna"))</f>
        <v>0</v>
      </c>
      <c r="H15" s="175">
        <f aca="true" t="shared" si="7" ref="H15:H20">G15+F15</f>
        <v>0</v>
      </c>
      <c r="I15" s="176" t="e">
        <f t="shared" si="4"/>
        <v>#VALUE!</v>
      </c>
      <c r="J15" s="176" t="e">
        <f t="shared" si="5"/>
        <v>#VALUE!</v>
      </c>
      <c r="K15" s="177" t="s">
        <v>457</v>
      </c>
      <c r="L15" s="177" t="s">
        <v>402</v>
      </c>
      <c r="M15" s="177" t="s">
        <v>245</v>
      </c>
      <c r="N15" s="178" t="s">
        <v>158</v>
      </c>
      <c r="O15" s="178" t="s">
        <v>246</v>
      </c>
      <c r="P15" s="188" t="str">
        <f>Wybierz!E13</f>
        <v>NIE</v>
      </c>
      <c r="Q15" s="179" t="s">
        <v>279</v>
      </c>
      <c r="R15" s="177" t="s">
        <v>359</v>
      </c>
      <c r="S15" s="177" t="s">
        <v>253</v>
      </c>
      <c r="T15" s="181" t="s">
        <v>329</v>
      </c>
      <c r="U15" s="182" t="s">
        <v>225</v>
      </c>
      <c r="V15" s="183" t="s">
        <v>415</v>
      </c>
      <c r="W15" s="183" t="s">
        <v>450</v>
      </c>
    </row>
    <row r="16" spans="1:23" ht="231">
      <c r="A16" s="174" t="s">
        <v>249</v>
      </c>
      <c r="B16" s="174" t="s">
        <v>250</v>
      </c>
      <c r="C16" s="175" t="e">
        <f>SUMPRODUCT((dane_null!$BB$2:$BB$10000&lt;&gt;K16)*(dane_null!$BG$2:$BG$10000=L16)*(dane_null!$BF$2:$BF$10000&lt;&gt;M16)*(dane_null!$BF$2:$BF$10000&lt;&gt;N16)*(dane_null!$BF$2:$BF$10000&lt;&gt;O16)*(dane_null!$AL$2:$AL$10000="kobieta")*(dane_null!$BA$2:$BA$10000&gt;=I16)*(dane_null!$BA$2:$BA$10000&lt;=J16))+SUMPRODUCT((dane_null!$BB$2:$BB$10000&lt;&gt;K16)*(dane_null!$BG$2:$BG$10000=M16)*(dane_null!$BF$2:$BF$10000&lt;&gt;L16)*(dane_null!$BF$2:$BF$10000&lt;&gt;N16)*(dane_null!$BF$2:$BF$10000&lt;&gt;O16)*(dane_null!$AL$2:$AL$10000="kobieta")*(dane_null!$BA$2:$BA$10000&gt;=I16)*(dane_null!$BA$2:$BA$10000&lt;=J16))</f>
        <v>#VALUE!</v>
      </c>
      <c r="D16" s="175" t="e">
        <f>SUMPRODUCT((dane_null!$BB$2:$BB$10000&lt;&gt;K16)*(dane_null!$BG$2:$BG$10000=L16)*(dane_null!$BF$2:$BF$10000&lt;&gt;M16)*(dane_null!$BF$2:$BF$10000&lt;&gt;N16)*(dane_null!$BF$2:$BF$10000&lt;&gt;O16)*(dane_null!$AL$2:$AL$10000="mężczyzna")*(dane_null!$BA$2:$BA$10000&gt;=I16)*(dane_null!$BA$2:$BA$10000&lt;=J16))+SUMPRODUCT((dane_null!$BB$2:$BB$10000&lt;&gt;K16)*(dane_null!$BG$2:$BG$10000=M16)*(dane_null!$BF$2:$BF$10000&lt;&gt;L16)*(dane_null!$BF$2:$BF$10000&lt;&gt;N16)*(dane_null!$BF$2:$BF$10000&lt;&gt;O16)*(dane_null!$AL$2:$AL$10000="mężczyzna")*(dane_null!$BA$2:$BA$10000&gt;=I16)*(dane_null!$BA$2:$BA$10000&lt;=J16))</f>
        <v>#VALUE!</v>
      </c>
      <c r="E16" s="175" t="e">
        <f>C16+D16</f>
        <v>#VALUE!</v>
      </c>
      <c r="F16" s="175">
        <f>SUMPRODUCT((dane_null!$BB$2:$BB$10000&lt;&gt;K16)*(dane_null!$BG$2:$BG$10000=L16)*(dane_null!$BF$2:$BF$10000&lt;&gt;M16)*(dane_null!$BF$2:$BF$10000&lt;&gt;N16)*(dane_null!$BF$2:$BF$10000&lt;&gt;O16)*(dane_null!$AL$2:$AL$10000="kobieta"))+SUMPRODUCT((dane_null!$BB$2:$BB$10000&lt;&gt;K16)*(dane_null!$BG$2:$BG$10000=M16)*(dane_null!$BF$2:$BF$10000&lt;&gt;L16)*(dane_null!$BF$2:$BF$10000&lt;&gt;N16)*(dane_null!$BF$2:$BF$10000&lt;&gt;O16)*(dane_null!$AL$2:$AL$10000="kobieta"))</f>
        <v>0</v>
      </c>
      <c r="G16" s="175">
        <f>SUMPRODUCT((dane_null!$BB$2:$BB$10000&lt;&gt;K16)*(dane_null!$BG$2:$BG$10000=L16)*(dane_null!$BF$2:$BF$10000&lt;&gt;M16)*(dane_null!$BF$2:$BF$10000&lt;&gt;N16)*(dane_null!$BF$2:$BF$10000&lt;&gt;O16)*(dane_null!$AL$2:$AL$10000="mężczyzna"))+SUMPRODUCT((dane_null!$BB$2:$BB$10000&lt;&gt;K16)*(dane_null!$BG$2:$BG$10000=M16)*(dane_null!$BF$2:$BF$10000&lt;&gt;L16)*(dane_null!$BF$2:$BF$10000&lt;&gt;N16)*(dane_null!$BF$2:$BF$10000&lt;&gt;O16)*(dane_null!$AL$2:$AL$10000="mężczyzna"))</f>
        <v>0</v>
      </c>
      <c r="H16" s="175">
        <f>G16+F16</f>
        <v>0</v>
      </c>
      <c r="I16" s="176" t="e">
        <f t="shared" si="4"/>
        <v>#VALUE!</v>
      </c>
      <c r="J16" s="176" t="e">
        <f t="shared" si="5"/>
        <v>#VALUE!</v>
      </c>
      <c r="K16" s="177" t="s">
        <v>457</v>
      </c>
      <c r="L16" s="177" t="s">
        <v>402</v>
      </c>
      <c r="M16" s="177" t="s">
        <v>245</v>
      </c>
      <c r="N16" s="178" t="s">
        <v>158</v>
      </c>
      <c r="O16" s="178" t="s">
        <v>246</v>
      </c>
      <c r="P16" s="188" t="str">
        <f>Wybierz!E13</f>
        <v>NIE</v>
      </c>
      <c r="Q16" s="179" t="s">
        <v>279</v>
      </c>
      <c r="R16" s="177" t="s">
        <v>359</v>
      </c>
      <c r="S16" s="177" t="s">
        <v>253</v>
      </c>
      <c r="T16" s="181" t="s">
        <v>329</v>
      </c>
      <c r="U16" s="182" t="s">
        <v>225</v>
      </c>
      <c r="V16" s="183" t="s">
        <v>415</v>
      </c>
      <c r="W16" s="183" t="s">
        <v>450</v>
      </c>
    </row>
    <row r="17" spans="1:23" ht="231">
      <c r="A17" s="174" t="s">
        <v>423</v>
      </c>
      <c r="B17" s="174" t="s">
        <v>422</v>
      </c>
      <c r="C17" s="175" t="e">
        <f>SUMPRODUCT((dane_null!$BB$2:$BB$10000&lt;&gt;K17)*(dane_null!$BG$2:$BG$10000=N17)*(dane_null!$BF$2:$BF$10000&lt;&gt;L17)*(dane_null!$BF$2:$BF$10000&lt;&gt;M17)*(dane_null!$BF$2:$BF$10000&lt;&gt;O17)*(dane_null!$AL$2:$AL$10000="kobieta")*(dane_null!$BA$2:$BA$10000&gt;=I17)*(dane_null!$BA$2:$BA$10000&lt;=J17))+SUMPRODUCT((dane_null!$BB$2:$BB$10000&lt;&gt;K17)*(dane_null!$BG$2:$BG$10000=O17)*(dane_null!$BF$2:$BF$10000&lt;&gt;L17)*(dane_null!$BF$2:$BF$10000&lt;&gt;M17)*(dane_null!$BF$2:$BF$10000&lt;&gt;N17)*(dane_null!$AL$2:$AL$10000="kobieta")*(dane_null!$BA$2:$BA$10000&gt;=I17)*(dane_null!$BA$2:$BA$10000&lt;=J17))</f>
        <v>#VALUE!</v>
      </c>
      <c r="D17" s="175" t="e">
        <f>SUMPRODUCT((dane_null!$BB$2:$BB$10000&lt;&gt;K17)*(dane_null!$BG$2:$BG$10000=N17)*(dane_null!$BF$2:$BF$10000&lt;&gt;L17)*(dane_null!$BF$2:$BF$10000&lt;&gt;M17)*(dane_null!$BF$2:$BF$10000&lt;&gt;O17)*(dane_null!$AL$2:$AL$10000="mężczyzna")*(dane_null!$BA$2:$BA$10000&gt;=I17)*(dane_null!$BA$2:$BA$10000&lt;=J17))+SUMPRODUCT((dane_null!$BB$2:$BB$10000&lt;&gt;K17)*(dane_null!$BG$2:$BG$10000=O17)*(dane_null!$BF$2:$BF$10000&lt;&gt;L17)*(dane_null!$BF$2:$BF$10000&lt;&gt;M17)*(dane_null!$BF$2:$BF$10000&lt;&gt;N17)*(dane_null!$AL$2:$AL$10000="mężczyzna")*(dane_null!$BA$2:$BA$10000&gt;=I17)*(dane_null!$BA$2:$BA$10000&lt;=J17))</f>
        <v>#VALUE!</v>
      </c>
      <c r="E17" s="175" t="e">
        <f t="shared" si="6"/>
        <v>#VALUE!</v>
      </c>
      <c r="F17" s="175">
        <f>SUMPRODUCT((dane_null!$BB$2:$BB$10000&lt;&gt;K17)*(dane_null!$BG$2:$BG$10000=N17)*(dane_null!$BF$2:$BF$10000&lt;&gt;L17)*(dane_null!$BF$2:$BF$10000&lt;&gt;M17)*(dane_null!$BF$2:$BF$10000&lt;&gt;O17)*(dane_null!$AL$2:$AL$10000="kobieta"))+SUMPRODUCT((dane_null!$BB$2:$BB$10000&lt;&gt;K17)*(dane_null!$BG$2:$BG$10000=O17)*(dane_null!$BF$2:$BF$10000&lt;&gt;L17)*(dane_null!$BF$2:$BF$10000&lt;&gt;M17)*(dane_null!$BF$2:$BF$10000&lt;&gt;N17)*(dane_null!$AL$2:$AL$10000="kobieta"))</f>
        <v>0</v>
      </c>
      <c r="G17" s="175">
        <f>SUMPRODUCT((dane_null!$BB$2:$BB$10000&lt;&gt;K17)*(dane_null!$BG$2:$BG$10000=N17)*(dane_null!$BF$2:$BF$10000&lt;&gt;L17)*(dane_null!$BF$2:$BF$10000&lt;&gt;M17)*(dane_null!$BF$2:$BF$10000&lt;&gt;O17)*(dane_null!$AL$2:$AL$10000="mężczyzna"))+SUMPRODUCT((dane_null!$BB$2:$BB$10000&lt;&gt;K17)*(dane_null!$BG$2:$BG$10000=O17)*(dane_null!$BF$2:$BF$10000&lt;&gt;L17)*(dane_null!$BF$2:$BF$10000&lt;&gt;M17)*(dane_null!$BF$2:$BF$10000&lt;&gt;N17)*(dane_null!$AL$2:$AL$10000="mężczyzna"))</f>
        <v>0</v>
      </c>
      <c r="H17" s="175">
        <f t="shared" si="7"/>
        <v>0</v>
      </c>
      <c r="I17" s="176" t="e">
        <f t="shared" si="4"/>
        <v>#VALUE!</v>
      </c>
      <c r="J17" s="176" t="e">
        <f t="shared" si="5"/>
        <v>#VALUE!</v>
      </c>
      <c r="K17" s="177" t="s">
        <v>457</v>
      </c>
      <c r="L17" s="177" t="s">
        <v>402</v>
      </c>
      <c r="M17" s="177" t="s">
        <v>245</v>
      </c>
      <c r="N17" s="178" t="s">
        <v>158</v>
      </c>
      <c r="O17" s="178" t="s">
        <v>246</v>
      </c>
      <c r="P17" s="188" t="str">
        <f>Wybierz!E13</f>
        <v>NIE</v>
      </c>
      <c r="Q17" s="179" t="s">
        <v>279</v>
      </c>
      <c r="R17" s="177" t="s">
        <v>359</v>
      </c>
      <c r="S17" s="177" t="s">
        <v>253</v>
      </c>
      <c r="T17" s="181" t="s">
        <v>329</v>
      </c>
      <c r="U17" s="182" t="s">
        <v>225</v>
      </c>
      <c r="V17" s="183" t="s">
        <v>415</v>
      </c>
      <c r="W17" s="183" t="s">
        <v>450</v>
      </c>
    </row>
    <row r="18" spans="1:23" ht="106.5">
      <c r="A18" s="148" t="s">
        <v>332</v>
      </c>
      <c r="B18" s="149" t="s">
        <v>333</v>
      </c>
      <c r="C18" s="116" t="e">
        <f>SUMPRODUCT((dane_null!$BB$2:$BB$10000=K18)*(dane_null!$AL$2:$AL$10000="kobieta")*(dane_null!$AZ$2:$AZ$10000&gt;=I18)*(dane_null!$AZ$2:$AZ$10000&lt;=J18))</f>
        <v>#VALUE!</v>
      </c>
      <c r="D18" s="116" t="e">
        <f>SUMPRODUCT((dane_null!$BB$2:$BB$10000=K18)*(dane_null!$AL$2:$AL$10000="mężczyzna")*(dane_null!$AZ$2:$AZ$10000&gt;=I18)*(dane_null!$AZ$2:$AZ$10000&lt;=J18))</f>
        <v>#VALUE!</v>
      </c>
      <c r="E18" s="116" t="e">
        <f t="shared" si="6"/>
        <v>#VALUE!</v>
      </c>
      <c r="F18" s="116">
        <f>SUMPRODUCT((dane_null!$BB$2:$BB$10000=K18)*(dane_null!$AL$2:$AL$10000="kobieta"))</f>
        <v>0</v>
      </c>
      <c r="G18" s="116">
        <f>SUMPRODUCT((dane_null!$BB$2:$BB$10000=K18)*(dane_null!$AL$2:$AL$10000="mężczyzna"))</f>
        <v>0</v>
      </c>
      <c r="H18" s="116">
        <f t="shared" si="7"/>
        <v>0</v>
      </c>
      <c r="I18" s="114" t="e">
        <f t="shared" si="4"/>
        <v>#VALUE!</v>
      </c>
      <c r="J18" s="114" t="e">
        <f t="shared" si="5"/>
        <v>#VALUE!</v>
      </c>
      <c r="K18" s="109" t="s">
        <v>457</v>
      </c>
      <c r="L18" s="26"/>
      <c r="M18" s="26"/>
      <c r="N18" s="39"/>
      <c r="O18" s="121"/>
      <c r="P18" s="191" t="str">
        <f>Wybierz!E14</f>
        <v>NIE</v>
      </c>
      <c r="Q18" s="45" t="s">
        <v>279</v>
      </c>
      <c r="R18" s="155" t="s">
        <v>78</v>
      </c>
      <c r="S18" s="92" t="s">
        <v>79</v>
      </c>
      <c r="T18" s="110" t="s">
        <v>447</v>
      </c>
      <c r="U18" s="111" t="s">
        <v>223</v>
      </c>
      <c r="V18" s="15" t="s">
        <v>449</v>
      </c>
      <c r="W18" s="15" t="s">
        <v>450</v>
      </c>
    </row>
    <row r="19" spans="1:23" ht="113.25">
      <c r="A19" s="50" t="s">
        <v>84</v>
      </c>
      <c r="B19" s="35" t="s">
        <v>85</v>
      </c>
      <c r="C19" s="115" t="e">
        <f>SUMPRODUCT((dane_null!$BB$2:$BB$10000=K19)*(dane_null!$AM$2:$AM$10000&gt;=L19)*(dane_null!$AL$2:$AL$10000="kobieta")*(dane_null!$AZ$2:$AZ$10000&gt;=I19)*(dane_null!$AZ$2:$AZ$10000&lt;=J19))</f>
        <v>#VALUE!</v>
      </c>
      <c r="D19" s="115" t="e">
        <f>SUMPRODUCT((dane_null!$BB$2:$BB$10000=K19)*(dane_null!$AM$2:$AM$10000&gt;=L19)*(dane_null!$AL$2:$AL$10000="mężczyzna")*(dane_null!$AZ$2:$AZ$10000&gt;=I19)*(dane_null!$AZ$2:$AZ$10000&lt;=J19))</f>
        <v>#VALUE!</v>
      </c>
      <c r="E19" s="115" t="e">
        <f t="shared" si="6"/>
        <v>#VALUE!</v>
      </c>
      <c r="F19" s="115">
        <f>SUMPRODUCT((dane_null!$BB$2:$BB$10000=K19)*(dane_null!$AM$2:$AM$10000&gt;=L19)*(dane_null!$AL$2:$AL$10000="kobieta"))</f>
        <v>0</v>
      </c>
      <c r="G19" s="115">
        <f>SUMPRODUCT((dane_null!$BB$2:$BB$10000=K19)*(dane_null!$AM$2:$AM$10000&gt;=L19)*(dane_null!$AL$2:$AL$10000="mężczyzna"))</f>
        <v>0</v>
      </c>
      <c r="H19" s="115">
        <f t="shared" si="7"/>
        <v>0</v>
      </c>
      <c r="I19" s="120" t="e">
        <f t="shared" si="4"/>
        <v>#VALUE!</v>
      </c>
      <c r="J19" s="120" t="e">
        <f t="shared" si="5"/>
        <v>#VALUE!</v>
      </c>
      <c r="K19" s="147" t="s">
        <v>457</v>
      </c>
      <c r="L19" s="22">
        <v>50</v>
      </c>
      <c r="M19" s="22"/>
      <c r="N19" s="10"/>
      <c r="O19" s="123"/>
      <c r="P19" s="192" t="str">
        <f>Wybierz!E15</f>
        <v>NIE</v>
      </c>
      <c r="Q19" s="41" t="s">
        <v>279</v>
      </c>
      <c r="R19" s="52" t="s">
        <v>86</v>
      </c>
      <c r="S19" s="53" t="s">
        <v>416</v>
      </c>
      <c r="T19" s="23" t="s">
        <v>329</v>
      </c>
      <c r="U19" s="13" t="s">
        <v>223</v>
      </c>
      <c r="V19" s="9" t="s">
        <v>449</v>
      </c>
      <c r="W19" s="9" t="s">
        <v>450</v>
      </c>
    </row>
    <row r="20" spans="1:23" ht="135">
      <c r="A20" s="65" t="s">
        <v>274</v>
      </c>
      <c r="B20" s="36" t="s">
        <v>379</v>
      </c>
      <c r="C20" s="116" t="e">
        <f>SUMPRODUCT((dane_null!$BB$2:$BB$10000=K20)*(dane_null!$AN$2:$AN$10000&lt;&gt;L20)*(dane_null!$AN$2:$AN$10000&lt;&gt;M20)*(dane_null!$AL$2:$AL$10000="kobieta")*(dane_null!$AZ$2:$AZ$10000&gt;=I20)*(dane_null!$AZ$2:$AZ$10000&lt;=J20))</f>
        <v>#VALUE!</v>
      </c>
      <c r="D20" s="116" t="e">
        <f>SUMPRODUCT((dane_null!$BB$2:$BB$10000=K20)*(dane_null!$AN$2:$AN$10000&lt;&gt;L20)*(dane_null!$AN$2:$AN$10000&lt;&gt;M20)*(dane_null!$AL$2:$AL$10000="mężczyzna")*(dane_null!$AZ$2:$AZ$10000&gt;=I20)*(dane_null!$AZ$2:$AZ$10000&lt;=J20))</f>
        <v>#VALUE!</v>
      </c>
      <c r="E20" s="116" t="e">
        <f t="shared" si="6"/>
        <v>#VALUE!</v>
      </c>
      <c r="F20" s="116">
        <f>SUMPRODUCT((dane_null!$BB$2:$BB$10000=K20)*(dane_null!$AN$2:$AN$10000&lt;&gt;L20)*(dane_null!$AN$2:$AN$10000&lt;&gt;M20)*(dane_null!$AL$2:$AL$10000="kobieta"))</f>
        <v>0</v>
      </c>
      <c r="G20" s="116">
        <f>SUMPRODUCT((dane_null!$BB$2:$BB$10000=K20)*(dane_null!$AN$2:$AN$10000&lt;&gt;L20)*(dane_null!$AN$2:$AN$10000&lt;&gt;M20)*(dane_null!$AL$2:$AL$10000="mężczyzna"))</f>
        <v>0</v>
      </c>
      <c r="H20" s="116">
        <f t="shared" si="7"/>
        <v>0</v>
      </c>
      <c r="I20" s="114" t="e">
        <f>$I$2</f>
        <v>#VALUE!</v>
      </c>
      <c r="J20" s="114" t="e">
        <f>$J$2</f>
        <v>#VALUE!</v>
      </c>
      <c r="K20" s="87" t="s">
        <v>457</v>
      </c>
      <c r="L20" s="87" t="s">
        <v>424</v>
      </c>
      <c r="M20" s="87" t="s">
        <v>456</v>
      </c>
      <c r="N20" s="39"/>
      <c r="O20" s="121"/>
      <c r="P20" s="191" t="str">
        <f>Wybierz!E16</f>
        <v>NIE</v>
      </c>
      <c r="Q20" s="45" t="s">
        <v>279</v>
      </c>
      <c r="R20" s="79" t="s">
        <v>398</v>
      </c>
      <c r="S20" s="167" t="s">
        <v>399</v>
      </c>
      <c r="T20" s="110" t="s">
        <v>329</v>
      </c>
      <c r="U20" s="111" t="s">
        <v>223</v>
      </c>
      <c r="V20" s="15" t="s">
        <v>449</v>
      </c>
      <c r="W20" s="15" t="s">
        <v>450</v>
      </c>
    </row>
    <row r="21" spans="1:23" s="89" customFormat="1" ht="128.25">
      <c r="A21" s="161" t="s">
        <v>205</v>
      </c>
      <c r="B21" s="35" t="s">
        <v>206</v>
      </c>
      <c r="C21" s="115" t="s">
        <v>67</v>
      </c>
      <c r="D21" s="115" t="s">
        <v>67</v>
      </c>
      <c r="E21" s="115" t="e">
        <f>sum_unikal!AD7</f>
        <v>#VALUE!</v>
      </c>
      <c r="F21" s="115" t="s">
        <v>67</v>
      </c>
      <c r="G21" s="115" t="s">
        <v>67</v>
      </c>
      <c r="H21" s="115">
        <f>sum_unikal!AF7</f>
        <v>0</v>
      </c>
      <c r="I21" s="120" t="e">
        <f t="shared" si="4"/>
        <v>#VALUE!</v>
      </c>
      <c r="J21" s="120" t="e">
        <f t="shared" si="5"/>
        <v>#VALUE!</v>
      </c>
      <c r="K21" s="147" t="s">
        <v>256</v>
      </c>
      <c r="L21" s="22"/>
      <c r="M21" s="22"/>
      <c r="N21" s="22"/>
      <c r="O21" s="83"/>
      <c r="P21" s="192" t="str">
        <f>Wybierz!E17</f>
        <v>NIE</v>
      </c>
      <c r="Q21" s="168" t="s">
        <v>207</v>
      </c>
      <c r="R21" s="157" t="s">
        <v>498</v>
      </c>
      <c r="S21" s="52" t="s">
        <v>499</v>
      </c>
      <c r="T21" s="163" t="s">
        <v>329</v>
      </c>
      <c r="U21" s="13" t="s">
        <v>227</v>
      </c>
      <c r="V21" s="9" t="s">
        <v>180</v>
      </c>
      <c r="W21" s="9" t="s">
        <v>450</v>
      </c>
    </row>
    <row r="22" spans="1:23" ht="128.25">
      <c r="A22" s="159" t="s">
        <v>369</v>
      </c>
      <c r="B22" s="36" t="s">
        <v>370</v>
      </c>
      <c r="C22" s="116" t="e">
        <f>sum_unikal!F7</f>
        <v>#VALUE!</v>
      </c>
      <c r="D22" s="116" t="e">
        <f>sum_unikal!G7</f>
        <v>#VALUE!</v>
      </c>
      <c r="E22" s="116" t="e">
        <f>C22+D22</f>
        <v>#VALUE!</v>
      </c>
      <c r="F22" s="116">
        <f>sum_unikal!H7</f>
        <v>0</v>
      </c>
      <c r="G22" s="116">
        <f>sum_unikal!I7</f>
        <v>0</v>
      </c>
      <c r="H22" s="116">
        <f>G22+F22</f>
        <v>0</v>
      </c>
      <c r="I22" s="114" t="e">
        <f t="shared" si="4"/>
        <v>#VALUE!</v>
      </c>
      <c r="J22" s="114" t="e">
        <f t="shared" si="5"/>
        <v>#VALUE!</v>
      </c>
      <c r="K22" s="109" t="s">
        <v>256</v>
      </c>
      <c r="L22" s="26"/>
      <c r="M22" s="26"/>
      <c r="N22" s="39"/>
      <c r="O22" s="121"/>
      <c r="P22" s="191" t="str">
        <f>Wybierz!E18</f>
        <v>NIE</v>
      </c>
      <c r="Q22" s="45" t="s">
        <v>279</v>
      </c>
      <c r="R22" s="158" t="s">
        <v>371</v>
      </c>
      <c r="S22" s="109" t="s">
        <v>252</v>
      </c>
      <c r="T22" s="110" t="s">
        <v>329</v>
      </c>
      <c r="U22" s="111" t="s">
        <v>224</v>
      </c>
      <c r="V22" s="15" t="s">
        <v>449</v>
      </c>
      <c r="W22" s="15" t="s">
        <v>450</v>
      </c>
    </row>
    <row r="23" spans="1:23" ht="166.5">
      <c r="A23" s="50" t="s">
        <v>327</v>
      </c>
      <c r="B23" s="35" t="s">
        <v>0</v>
      </c>
      <c r="C23" s="115" t="e">
        <f>SUMPRODUCT((dane_null!$BB$2:$BB$10000=K23)*(dane_null!$BF$2:$BF$10000=L23)*(dane_null!$AL$2:$AL$10000="kobieta")*(dane_null!$BA$2:$BA$10000&gt;=I23)*(dane_null!$BA$2:$BA$10000&lt;=J23))+SUMPRODUCT((dane_null!$BB$2:$BB$10000=K23)*(dane_null!$BF$2:$BF$10000=M23)*(dane_null!$AL$2:$AL$10000="kobieta")*(dane_null!$BA$2:$BA$10000&gt;=I23)*(dane_null!$BA$2:$BA$10000&lt;=J23))+SUMPRODUCT((dane_null!$BB$2:$BB$10000=K23)*(dane_null!$BG$2:$BG$10000=L23)*(dane_null!$BF$2:$BF$10000&lt;&gt;M23)*(dane_null!$AL$2:$AL$10000="kobieta")*(dane_null!$BA$2:$BA$10000&gt;=I23)*(dane_null!$BA$2:$BA$10000&lt;=J23))+SUMPRODUCT((dane_null!$BB$2:$BB$10000=K23)*(dane_null!$BG$2:$BG$10000=M23)*(dane_null!$BF$2:$BF$10000&lt;&gt;L23)*(dane_null!$AL$2:$AL$10000="kobieta")*(dane_null!$BA$2:$BA$10000&gt;=I23)*(dane_null!$BA$2:$BA$10000&lt;=J23))</f>
        <v>#VALUE!</v>
      </c>
      <c r="D23" s="115" t="e">
        <f>SUMPRODUCT((dane_null!$BB$2:$BB$10000=K23)*(dane_null!$BF$2:$BF$10000=L23)*(dane_null!$AL$2:$AL$10000="mężczyzna")*(dane_null!$BA$2:$BA$10000&gt;=I23)*(dane_null!$BA$2:$BA$10000&lt;=J23))+SUMPRODUCT((dane_null!$BB$2:$BB$10000=K23)*(dane_null!$BF$2:$BF$10000=M23)*(dane_null!$AL$2:$AL$10000="mężczyzna")*(dane_null!$BA$2:$BA$10000&gt;=I23)*(dane_null!$BA$2:$BA$10000&lt;=J23))+SUMPRODUCT((dane_null!$BB$2:$BB$10000=K23)*(dane_null!$BG$2:$BG$10000=L23)*(dane_null!$BF$2:$BF$10000&lt;&gt;M23)*(dane_null!$AL$2:$AL$10000="mężczyzna")*(dane_null!$BA$2:$BA$10000&gt;=I23)*(dane_null!$BA$2:$BA$10000&lt;=J23))+SUMPRODUCT((dane_null!$BB$2:$BB$10000=K23)*(dane_null!$BG$2:$BG$10000=M23)*(dane_null!$BF$2:$BF$10000&lt;&gt;L23)*(dane_null!$AL$2:$AL$10000="mężczyzna")*(dane_null!$BA$2:$BA$10000&gt;=I23)*(dane_null!$BA$2:$BA$10000&lt;=J23))</f>
        <v>#VALUE!</v>
      </c>
      <c r="E23" s="115" t="e">
        <f>C23+D23</f>
        <v>#VALUE!</v>
      </c>
      <c r="F23" s="115">
        <f>SUMPRODUCT((dane_null!$BB$2:$BB$10000=K23)*(dane_null!$BF$2:$BF$10000=L23)*(dane_null!$AL$2:$AL$10000="kobieta"))+SUMPRODUCT((dane_null!$BB$2:$BB$10000=K23)*(dane_null!$BF$2:$BF$10000=M23)*(dane_null!$AL$2:$AL$10000="kobieta"))+SUMPRODUCT((dane_null!$BB$2:$BB$10000=K23)*(dane_null!$BG$2:$BG$10000=L23)*(dane_null!$BF$2:$BF$10000&lt;&gt;M23)*(dane_null!$AL$2:$AL$10000="kobieta"))+SUMPRODUCT((dane_null!$BB$2:$BB$10000=K23)*(dane_null!$BG$2:$BG$10000=M23)*(dane_null!$BF$2:$BF$10000&lt;&gt;L23)*(dane_null!$AL$2:$AL$10000="kobieta"))</f>
        <v>0</v>
      </c>
      <c r="G23" s="115">
        <f>SUMPRODUCT((dane_null!$BB$2:$BB$10000=K23)*(dane_null!$BF$2:$BF$10000=L23)*(dane_null!$AL$2:$AL$10000="mężczyzna"))+SUMPRODUCT((dane_null!$BB$2:$BB$10000=K23)*(dane_null!$BF$2:$BF$10000=M23)*(dane_null!$AL$2:$AL$10000="mężczyzna"))+SUMPRODUCT((dane_null!$BB$2:$BB$10000=K23)*(dane_null!$BG$2:$BG$10000=L23)*(dane_null!$BF$2:$BF$10000&lt;&gt;M23)*(dane_null!$AL$2:$AL$10000="mężczyzna"))+SUMPRODUCT((dane_null!$BB$2:$BB$10000=K23)*(dane_null!$BG$2:$BG$10000=M23)*(dane_null!$BF$2:$BF$10000&lt;&gt;L23)*(dane_null!$AL$2:$AL$10000="mężczyzna"))</f>
        <v>0</v>
      </c>
      <c r="H23" s="115">
        <f>G23+F23</f>
        <v>0</v>
      </c>
      <c r="I23" s="120" t="e">
        <f t="shared" si="4"/>
        <v>#VALUE!</v>
      </c>
      <c r="J23" s="120" t="e">
        <f t="shared" si="5"/>
        <v>#VALUE!</v>
      </c>
      <c r="K23" s="147" t="s">
        <v>457</v>
      </c>
      <c r="L23" s="147" t="s">
        <v>73</v>
      </c>
      <c r="M23" s="133" t="s">
        <v>296</v>
      </c>
      <c r="N23" s="133"/>
      <c r="O23" s="123"/>
      <c r="P23" s="192" t="str">
        <f>Wybierz!E19</f>
        <v>NIE</v>
      </c>
      <c r="Q23" s="41" t="s">
        <v>279</v>
      </c>
      <c r="R23" s="147" t="s">
        <v>155</v>
      </c>
      <c r="S23" s="147" t="s">
        <v>251</v>
      </c>
      <c r="T23" s="23" t="s">
        <v>329</v>
      </c>
      <c r="U23" s="13" t="s">
        <v>225</v>
      </c>
      <c r="V23" s="9" t="s">
        <v>415</v>
      </c>
      <c r="W23" s="9" t="s">
        <v>450</v>
      </c>
    </row>
    <row r="24" spans="1:23" ht="181.5">
      <c r="A24" s="159" t="s">
        <v>443</v>
      </c>
      <c r="B24" s="36" t="s">
        <v>161</v>
      </c>
      <c r="C24" s="116" t="e">
        <f>sum_unikal!J7</f>
        <v>#VALUE!</v>
      </c>
      <c r="D24" s="116" t="e">
        <f>sum_unikal!K7</f>
        <v>#VALUE!</v>
      </c>
      <c r="E24" s="116" t="e">
        <f>C24+D24</f>
        <v>#VALUE!</v>
      </c>
      <c r="F24" s="116">
        <f>sum_unikal!L7</f>
        <v>0</v>
      </c>
      <c r="G24" s="116">
        <f>sum_unikal!M7</f>
        <v>0</v>
      </c>
      <c r="H24" s="116">
        <f>G24+F24</f>
        <v>0</v>
      </c>
      <c r="I24" s="114" t="e">
        <f t="shared" si="4"/>
        <v>#VALUE!</v>
      </c>
      <c r="J24" s="114" t="e">
        <f t="shared" si="5"/>
        <v>#VALUE!</v>
      </c>
      <c r="K24" s="109" t="s">
        <v>297</v>
      </c>
      <c r="L24" s="153" t="s">
        <v>158</v>
      </c>
      <c r="M24" s="153" t="s">
        <v>298</v>
      </c>
      <c r="N24" s="39"/>
      <c r="O24" s="121"/>
      <c r="P24" s="191" t="str">
        <f>Wybierz!E20</f>
        <v>NIE</v>
      </c>
      <c r="Q24" s="45" t="s">
        <v>279</v>
      </c>
      <c r="R24" s="109" t="s">
        <v>35</v>
      </c>
      <c r="S24" s="87" t="s">
        <v>36</v>
      </c>
      <c r="T24" s="110" t="s">
        <v>329</v>
      </c>
      <c r="U24" s="111" t="s">
        <v>228</v>
      </c>
      <c r="V24" s="15" t="s">
        <v>415</v>
      </c>
      <c r="W24" s="15" t="s">
        <v>450</v>
      </c>
    </row>
    <row r="25" spans="1:23" ht="105">
      <c r="A25" s="169" t="s">
        <v>462</v>
      </c>
      <c r="B25" s="40" t="s">
        <v>463</v>
      </c>
      <c r="C25" s="115" t="e">
        <f>sum_unikal!N7</f>
        <v>#VALUE!</v>
      </c>
      <c r="D25" s="115" t="e">
        <f>sum_unikal!O7</f>
        <v>#VALUE!</v>
      </c>
      <c r="E25" s="115" t="e">
        <f>C25+D25</f>
        <v>#VALUE!</v>
      </c>
      <c r="F25" s="115">
        <f>sum_unikal!P7</f>
        <v>0</v>
      </c>
      <c r="G25" s="115">
        <f>sum_unikal!Q7</f>
        <v>0</v>
      </c>
      <c r="H25" s="115">
        <f>G25+F25</f>
        <v>0</v>
      </c>
      <c r="I25" s="120" t="e">
        <f t="shared" si="4"/>
        <v>#VALUE!</v>
      </c>
      <c r="J25" s="120" t="e">
        <f t="shared" si="5"/>
        <v>#VALUE!</v>
      </c>
      <c r="K25" s="147" t="s">
        <v>256</v>
      </c>
      <c r="L25" s="22"/>
      <c r="M25" s="22"/>
      <c r="N25" s="22"/>
      <c r="O25" s="83"/>
      <c r="P25" s="192" t="str">
        <f>Wybierz!E21</f>
        <v>NIE</v>
      </c>
      <c r="Q25" s="71" t="s">
        <v>279</v>
      </c>
      <c r="R25" s="72" t="s">
        <v>464</v>
      </c>
      <c r="S25" s="72" t="s">
        <v>465</v>
      </c>
      <c r="T25" s="23" t="s">
        <v>329</v>
      </c>
      <c r="U25" s="13" t="s">
        <v>224</v>
      </c>
      <c r="V25" s="9" t="s">
        <v>449</v>
      </c>
      <c r="W25" s="9" t="s">
        <v>450</v>
      </c>
    </row>
    <row r="26" spans="1:23" s="89" customFormat="1" ht="60">
      <c r="A26" s="145" t="s">
        <v>200</v>
      </c>
      <c r="B26" s="79" t="s">
        <v>201</v>
      </c>
      <c r="C26" s="116" t="s">
        <v>67</v>
      </c>
      <c r="D26" s="116" t="s">
        <v>67</v>
      </c>
      <c r="E26" s="116" t="e">
        <f>SUMPRODUCT((instytucje!$K$2:$K$8699=K26)*(instytucje!$X$2:$X$8699&gt;=I26)*(instytucje!$X$2:$X$8699&lt;=J26))</f>
        <v>#VALUE!</v>
      </c>
      <c r="F26" s="116" t="s">
        <v>67</v>
      </c>
      <c r="G26" s="116" t="s">
        <v>67</v>
      </c>
      <c r="H26" s="116">
        <f>SUMPRODUCT((instytucje!$K$2:$K$8699=K26)*(instytucje!$I$2:$I$8699&lt;&gt;L26))</f>
        <v>0</v>
      </c>
      <c r="I26" s="114" t="e">
        <f t="shared" si="4"/>
        <v>#VALUE!</v>
      </c>
      <c r="J26" s="114" t="e">
        <f t="shared" si="5"/>
        <v>#VALUE!</v>
      </c>
      <c r="K26" s="109" t="s">
        <v>68</v>
      </c>
      <c r="L26" s="87"/>
      <c r="M26" s="87"/>
      <c r="N26" s="87"/>
      <c r="O26" s="118"/>
      <c r="P26" s="191" t="str">
        <f>Wybierz!E22</f>
        <v>NIE</v>
      </c>
      <c r="Q26" s="80" t="s">
        <v>207</v>
      </c>
      <c r="R26" s="79" t="s">
        <v>293</v>
      </c>
      <c r="S26" s="118"/>
      <c r="T26" s="156" t="s">
        <v>329</v>
      </c>
      <c r="U26" s="111" t="s">
        <v>226</v>
      </c>
      <c r="V26" s="119" t="s">
        <v>449</v>
      </c>
      <c r="W26" s="15" t="s">
        <v>450</v>
      </c>
    </row>
    <row r="27" spans="1:23" ht="128.25">
      <c r="A27" s="197" t="s">
        <v>294</v>
      </c>
      <c r="B27" s="22" t="s">
        <v>401</v>
      </c>
      <c r="C27" s="115" t="e">
        <f>sum_unikal!R7</f>
        <v>#VALUE!</v>
      </c>
      <c r="D27" s="115" t="e">
        <f>sum_unikal!S7</f>
        <v>#VALUE!</v>
      </c>
      <c r="E27" s="115" t="e">
        <f>C27+D27</f>
        <v>#VALUE!</v>
      </c>
      <c r="F27" s="115">
        <f>sum_unikal!T7</f>
        <v>0</v>
      </c>
      <c r="G27" s="115">
        <f>sum_unikal!U7</f>
        <v>0</v>
      </c>
      <c r="H27" s="115">
        <f>G27+F27</f>
        <v>0</v>
      </c>
      <c r="I27" s="120" t="e">
        <f t="shared" si="4"/>
        <v>#VALUE!</v>
      </c>
      <c r="J27" s="120" t="e">
        <f t="shared" si="5"/>
        <v>#VALUE!</v>
      </c>
      <c r="K27" s="147" t="s">
        <v>256</v>
      </c>
      <c r="L27" s="22"/>
      <c r="M27" s="22"/>
      <c r="N27" s="22"/>
      <c r="O27" s="83"/>
      <c r="P27" s="192" t="str">
        <f>Wybierz!E23</f>
        <v>NIE</v>
      </c>
      <c r="Q27" s="84" t="s">
        <v>279</v>
      </c>
      <c r="R27" s="147" t="s">
        <v>412</v>
      </c>
      <c r="S27" s="22" t="s">
        <v>89</v>
      </c>
      <c r="T27" s="23" t="s">
        <v>329</v>
      </c>
      <c r="U27" s="171" t="s">
        <v>224</v>
      </c>
      <c r="V27" s="9" t="s">
        <v>180</v>
      </c>
      <c r="W27" s="9" t="s">
        <v>450</v>
      </c>
    </row>
    <row r="28" spans="1:23" ht="85.5">
      <c r="A28" s="118" t="s">
        <v>28</v>
      </c>
      <c r="B28" s="87" t="s">
        <v>29</v>
      </c>
      <c r="C28" s="116" t="e">
        <f>SUMPRODUCT((dane_null!$BD$2:$BD$10000=K28)*(dane_null!$AL$2:$AL$10000="kobieta")*(dane_null!$AZ$2:$AZ$10000&gt;=I28)*(dane_null!$AZ$2:$AZ$10000&lt;=J28))+SUMPRODUCT((dane_null!$BD$2:$BD$10000=L28)*(dane_null!$AL$2:$AL$10000="kobieta")*(dane_null!$AZ$2:$AZ$10000&gt;=I28)*(dane_null!$AZ$2:$AZ$10000&lt;=J28))+SUMPRODUCT((dane_null!$BD$2:$BD$10000=M28)*(dane_null!$AL$2:$AL$10000="kobieta")*(dane_null!$AZ$2:$AZ$10000&gt;=I28)*(dane_null!$AZ$2:$AZ$10000&lt;=J28))</f>
        <v>#VALUE!</v>
      </c>
      <c r="D28" s="116" t="e">
        <f>SUMPRODUCT((dane_null!$BD$2:$BD$10000=K28)*(dane_null!$AL$2:$AL$10000="mężczyzna")*(dane_null!$AZ$2:$AZ$10000&gt;=I28)*(dane_null!$AZ$2:$AZ$10000&lt;=J28))+SUMPRODUCT((dane_null!$BD$2:$BD$10000=L28)*(dane_null!$AL$2:$AL$10000="mężczyzna")*(dane_null!$AZ$2:$AZ$10000&gt;=I28)*(dane_null!$AZ$2:$AZ$10000&lt;=J28))+SUMPRODUCT((dane_null!$BD$2:$BD$10000=M28)*(dane_null!$AL$2:$AL$10000="mężczyzna")*(dane_null!$AZ$2:$AZ$10000&gt;=I28)*(dane_null!$AZ$2:$AZ$10000&lt;=J28))</f>
        <v>#VALUE!</v>
      </c>
      <c r="E28" s="116" t="e">
        <f>C28+D28</f>
        <v>#VALUE!</v>
      </c>
      <c r="F28" s="116">
        <f>SUMPRODUCT((dane_null!$BD$2:$BD$10000=K28)*(dane_null!$AL$2:$AL$10000="kobieta"))+SUMPRODUCT((dane_null!$BD$2:$BD$10000=L28)*(dane_null!$AL$2:$AL$10000="kobieta"))+SUMPRODUCT((dane_null!$BD$2:$BD$10000=M28)*(dane_null!$AL$2:$AL$10000="kobieta"))</f>
        <v>0</v>
      </c>
      <c r="G28" s="116">
        <f>SUMPRODUCT((dane_null!$BD$2:$BD$10000=K28)*(dane_null!$AL$2:$AL$10000="mężczyzna"))+SUMPRODUCT((dane_null!$BD$2:$BD$10000=L28)*(dane_null!$AL$2:$AL$10000="mężczyzna"))+SUMPRODUCT((dane_null!$BD$2:$BD$10000=M28)*(dane_null!$AL$2:$AL$10000="mężczyzna"))</f>
        <v>0</v>
      </c>
      <c r="H28" s="116">
        <f>G28+F28</f>
        <v>0</v>
      </c>
      <c r="I28" s="114" t="e">
        <f t="shared" si="4"/>
        <v>#VALUE!</v>
      </c>
      <c r="J28" s="114" t="e">
        <f t="shared" si="5"/>
        <v>#VALUE!</v>
      </c>
      <c r="K28" s="109" t="s">
        <v>69</v>
      </c>
      <c r="L28" s="153" t="s">
        <v>70</v>
      </c>
      <c r="M28" s="153" t="s">
        <v>71</v>
      </c>
      <c r="N28" s="26"/>
      <c r="O28" s="81"/>
      <c r="P28" s="191" t="str">
        <f>Wybierz!E24</f>
        <v>NIE</v>
      </c>
      <c r="Q28" s="80" t="s">
        <v>279</v>
      </c>
      <c r="R28" s="109" t="s">
        <v>336</v>
      </c>
      <c r="S28" s="87" t="s">
        <v>337</v>
      </c>
      <c r="T28" s="110" t="s">
        <v>329</v>
      </c>
      <c r="U28" s="172" t="s">
        <v>223</v>
      </c>
      <c r="V28" s="15" t="s">
        <v>449</v>
      </c>
      <c r="W28" s="15" t="s">
        <v>450</v>
      </c>
    </row>
    <row r="29" spans="1:23" ht="98.25">
      <c r="A29" s="83" t="s">
        <v>321</v>
      </c>
      <c r="B29" s="22" t="s">
        <v>322</v>
      </c>
      <c r="C29" s="115" t="e">
        <f>SUMPRODUCT((dane_null!$BB$2:$BB$10000=K29)*(dane_null!$BC$2:$BC$10000=L29)*(dane_null!$AL$2:$AL$10000="kobieta")*(dane_null!$AZ$2:$AZ$10000&gt;=I29)*(dane_null!$AZ$2:$AZ$10000&lt;=J29))</f>
        <v>#VALUE!</v>
      </c>
      <c r="D29" s="115" t="e">
        <f>SUMPRODUCT((dane_null!$BB$2:$BB$10000=K29)*(dane_null!$BC$2:$BC$10000=L29)*(dane_null!$AL$2:$AL$10000="mężczyzna")*(dane_null!$AZ$2:$AZ$10000&gt;=I29)*(dane_null!$AZ$2:$AZ$10000&lt;=J29))</f>
        <v>#VALUE!</v>
      </c>
      <c r="E29" s="115" t="e">
        <f>C29+D29</f>
        <v>#VALUE!</v>
      </c>
      <c r="F29" s="115">
        <f>SUMPRODUCT((dane_null!$BB$2:$BB$10000=K29)*(dane_null!$BC$2:$BC$10000=L29)*(dane_null!$AL$2:$AL$10000="kobieta"))</f>
        <v>0</v>
      </c>
      <c r="G29" s="115">
        <f>SUMPRODUCT((dane_null!$BB$2:$BB$10000=K29)*(dane_null!$BC$2:$BC$10000=L29)*(dane_null!$AL$2:$AL$10000="mężczyzna"))</f>
        <v>0</v>
      </c>
      <c r="H29" s="115">
        <f>G29+F29</f>
        <v>0</v>
      </c>
      <c r="I29" s="120" t="e">
        <f t="shared" si="4"/>
        <v>#VALUE!</v>
      </c>
      <c r="J29" s="120" t="e">
        <f t="shared" si="5"/>
        <v>#VALUE!</v>
      </c>
      <c r="K29" s="147" t="s">
        <v>377</v>
      </c>
      <c r="L29" s="147" t="s">
        <v>72</v>
      </c>
      <c r="M29" s="22"/>
      <c r="N29" s="22"/>
      <c r="O29" s="83"/>
      <c r="P29" s="192" t="str">
        <f>Wybierz!E25</f>
        <v>NIE</v>
      </c>
      <c r="Q29" s="84" t="s">
        <v>279</v>
      </c>
      <c r="R29" s="147" t="s">
        <v>323</v>
      </c>
      <c r="S29" s="22" t="s">
        <v>324</v>
      </c>
      <c r="T29" s="23" t="s">
        <v>329</v>
      </c>
      <c r="U29" s="171" t="s">
        <v>223</v>
      </c>
      <c r="V29" s="9" t="s">
        <v>449</v>
      </c>
      <c r="W29" s="9" t="s">
        <v>450</v>
      </c>
    </row>
    <row r="30" spans="1:23" s="89" customFormat="1" ht="180.75">
      <c r="A30" s="173" t="s">
        <v>310</v>
      </c>
      <c r="B30" s="87" t="s">
        <v>281</v>
      </c>
      <c r="C30" s="116" t="s">
        <v>67</v>
      </c>
      <c r="D30" s="116" t="s">
        <v>67</v>
      </c>
      <c r="E30" s="116" t="e">
        <f>sum_unikal!AH7+sum_unikal!AL7</f>
        <v>#VALUE!</v>
      </c>
      <c r="F30" s="116" t="s">
        <v>67</v>
      </c>
      <c r="G30" s="116" t="s">
        <v>67</v>
      </c>
      <c r="H30" s="116">
        <f>sum_unikal!AJ7+sum_unikal!AN7</f>
        <v>0</v>
      </c>
      <c r="I30" s="114" t="e">
        <f t="shared" si="4"/>
        <v>#VALUE!</v>
      </c>
      <c r="J30" s="114" t="e">
        <f t="shared" si="5"/>
        <v>#VALUE!</v>
      </c>
      <c r="K30" s="109" t="s">
        <v>256</v>
      </c>
      <c r="L30" s="87"/>
      <c r="M30" s="87"/>
      <c r="N30" s="87"/>
      <c r="O30" s="118"/>
      <c r="P30" s="191" t="str">
        <f>Wybierz!E26</f>
        <v>NIE</v>
      </c>
      <c r="Q30" s="80" t="s">
        <v>207</v>
      </c>
      <c r="R30" s="87" t="s">
        <v>282</v>
      </c>
      <c r="S30" s="109" t="s">
        <v>485</v>
      </c>
      <c r="T30" s="156" t="s">
        <v>329</v>
      </c>
      <c r="U30" s="172" t="s">
        <v>227</v>
      </c>
      <c r="V30" s="15" t="s">
        <v>180</v>
      </c>
      <c r="W30" s="15" t="s">
        <v>450</v>
      </c>
    </row>
    <row r="31" spans="1:23" s="89" customFormat="1" ht="127.5">
      <c r="A31" s="164" t="s">
        <v>486</v>
      </c>
      <c r="B31" s="22" t="s">
        <v>487</v>
      </c>
      <c r="C31" s="115" t="s">
        <v>67</v>
      </c>
      <c r="D31" s="115" t="s">
        <v>67</v>
      </c>
      <c r="E31" s="115" t="e">
        <f>sum_unikal!AP7</f>
        <v>#VALUE!</v>
      </c>
      <c r="F31" s="115" t="s">
        <v>67</v>
      </c>
      <c r="G31" s="115" t="s">
        <v>67</v>
      </c>
      <c r="H31" s="115">
        <f>sum_unikal!AR7</f>
        <v>0</v>
      </c>
      <c r="I31" s="120" t="e">
        <f t="shared" si="4"/>
        <v>#VALUE!</v>
      </c>
      <c r="J31" s="120" t="e">
        <f t="shared" si="5"/>
        <v>#VALUE!</v>
      </c>
      <c r="K31" s="147" t="s">
        <v>256</v>
      </c>
      <c r="L31" s="22"/>
      <c r="M31" s="22"/>
      <c r="N31" s="22"/>
      <c r="O31" s="83"/>
      <c r="P31" s="192" t="str">
        <f>Wybierz!E27</f>
        <v>NIE</v>
      </c>
      <c r="Q31" s="84" t="s">
        <v>207</v>
      </c>
      <c r="R31" s="147" t="s">
        <v>425</v>
      </c>
      <c r="S31" s="22" t="s">
        <v>260</v>
      </c>
      <c r="T31" s="163" t="s">
        <v>329</v>
      </c>
      <c r="U31" s="171" t="s">
        <v>227</v>
      </c>
      <c r="V31" s="9" t="s">
        <v>180</v>
      </c>
      <c r="W31" s="9" t="s">
        <v>450</v>
      </c>
    </row>
    <row r="32" spans="1:99" s="90" customFormat="1" ht="187.5">
      <c r="A32" s="91" t="s">
        <v>261</v>
      </c>
      <c r="B32" s="87" t="s">
        <v>363</v>
      </c>
      <c r="C32" s="116" t="e">
        <f>SUMPRODUCT((dane_null!$BB$2:$BB$10000=K32)*(dane_null!$BC$2:$BC$10000=L32)*(dane_null!$BF$2:$BF$10000=M32)*(dane_null!$AL$2:$AL$10000="kobieta")*(dane_null!$BA$2:$BA$10000&gt;=I32)*(dane_null!$BA$2:$BA$10000&lt;=J32))+SUMPRODUCT((dane_null!$BB$2:$BB$10000=K32)*(dane_null!$BC$2:$BC$10000=L32)*(dane_null!$BG$2:$BG$10000=M32)*(dane_null!$AL$2:$AL$10000="kobieta")*(dane_null!$BA$2:$BA$10000&gt;=I32)*(dane_null!$BA$2:$BA$10000&lt;=J32))</f>
        <v>#VALUE!</v>
      </c>
      <c r="D32" s="116" t="e">
        <f>SUMPRODUCT((dane_null!$BB$2:$BB$10000=K32)*(dane_null!$BC$2:$BC$10000=L32)*(dane_null!$BF$2:$BF$10000=M32)*(dane_null!$AL$2:$AL$10000="mężczyzna")*(dane_null!$BA$2:$BA$10000&gt;=I32)*(dane_null!$BA$2:$BA$10000&lt;=J32))+SUMPRODUCT((dane_null!$BB$2:$BB$10000=K32)*(dane_null!$BC$2:$BC$10000=L32)*(dane_null!$BG$2:$BG$10000=M32)*(dane_null!$AL$2:$AL$10000="mężczyzna")*(dane_null!$BA$2:$BA$10000&gt;=I32)*(dane_null!$BA$2:$BA$10000&lt;=J32))</f>
        <v>#VALUE!</v>
      </c>
      <c r="E32" s="116" t="e">
        <f aca="true" t="shared" si="8" ref="E32:E44">C32+D32</f>
        <v>#VALUE!</v>
      </c>
      <c r="F32" s="116">
        <f>SUMPRODUCT((dane_null!$BB$2:$BB$10000=K32)*(dane_null!$BC$2:$BC$10000=L32)*(dane_null!$BF$2:$BF$10000=M32)*(dane_null!$AL$2:$AL$10000="kobieta"))+SUMPRODUCT((dane_null!$BB$2:$BB$10000=K32)*(dane_null!$BC$2:$BC$10000=L32)*(dane_null!$BG$2:$BG$10000=M32)*(dane_null!$AL$2:$AL$10000="kobieta"))</f>
        <v>0</v>
      </c>
      <c r="G32" s="116">
        <f>SUMPRODUCT((dane_null!$BB$2:$BB$10000=K32)*(dane_null!$BC$2:$BC$10000=L32)*(dane_null!$BF$2:$BF$10000=M32)*(dane_null!$AL$2:$AL$10000="mężczyzna"))+SUMPRODUCT((dane_null!$BB$2:$BB$10000=K32)*(dane_null!$BC$2:$BC$10000=L32)*(dane_null!$BG$2:$BG$10000=M32)*(dane_null!$AL$2:$AL$10000="mężczyzna"))</f>
        <v>0</v>
      </c>
      <c r="H32" s="116">
        <f aca="true" t="shared" si="9" ref="H32:H44">G32+F32</f>
        <v>0</v>
      </c>
      <c r="I32" s="114" t="e">
        <f t="shared" si="4"/>
        <v>#VALUE!</v>
      </c>
      <c r="J32" s="114" t="e">
        <f t="shared" si="5"/>
        <v>#VALUE!</v>
      </c>
      <c r="K32" s="109" t="s">
        <v>377</v>
      </c>
      <c r="L32" s="87" t="s">
        <v>72</v>
      </c>
      <c r="M32" s="109" t="s">
        <v>296</v>
      </c>
      <c r="N32" s="87"/>
      <c r="O32" s="118"/>
      <c r="P32" s="191" t="str">
        <f>Wybierz!E28</f>
        <v>NIE</v>
      </c>
      <c r="Q32" s="80" t="s">
        <v>279</v>
      </c>
      <c r="R32" s="109" t="s">
        <v>330</v>
      </c>
      <c r="S32" s="87" t="s">
        <v>291</v>
      </c>
      <c r="T32" s="110" t="s">
        <v>329</v>
      </c>
      <c r="U32" s="172" t="s">
        <v>225</v>
      </c>
      <c r="V32" s="15" t="s">
        <v>415</v>
      </c>
      <c r="W32" s="15" t="s">
        <v>450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23" ht="162">
      <c r="A33" s="7" t="s">
        <v>17</v>
      </c>
      <c r="B33" s="22" t="s">
        <v>229</v>
      </c>
      <c r="C33" s="115" t="e">
        <f>C34+C35+C36</f>
        <v>#VALUE!</v>
      </c>
      <c r="D33" s="115" t="e">
        <f>D34+D35+D36</f>
        <v>#VALUE!</v>
      </c>
      <c r="E33" s="115" t="e">
        <f t="shared" si="8"/>
        <v>#VALUE!</v>
      </c>
      <c r="F33" s="115">
        <f>F34+F35+F36</f>
        <v>0</v>
      </c>
      <c r="G33" s="115">
        <f>G34+G35+G36</f>
        <v>0</v>
      </c>
      <c r="H33" s="115">
        <f t="shared" si="9"/>
        <v>0</v>
      </c>
      <c r="I33" s="120" t="e">
        <f t="shared" si="4"/>
        <v>#VALUE!</v>
      </c>
      <c r="J33" s="120" t="e">
        <f t="shared" si="5"/>
        <v>#VALUE!</v>
      </c>
      <c r="K33" s="147" t="s">
        <v>69</v>
      </c>
      <c r="L33" s="147" t="s">
        <v>70</v>
      </c>
      <c r="M33" s="147" t="s">
        <v>71</v>
      </c>
      <c r="N33" s="147" t="s">
        <v>73</v>
      </c>
      <c r="O33" s="147" t="s">
        <v>296</v>
      </c>
      <c r="P33" s="192" t="str">
        <f>Wybierz!E29</f>
        <v>NIE</v>
      </c>
      <c r="Q33" s="84" t="s">
        <v>279</v>
      </c>
      <c r="R33" s="147" t="s">
        <v>214</v>
      </c>
      <c r="S33" s="22" t="s">
        <v>265</v>
      </c>
      <c r="T33" s="23" t="s">
        <v>329</v>
      </c>
      <c r="U33" s="171" t="s">
        <v>225</v>
      </c>
      <c r="V33" s="9" t="s">
        <v>415</v>
      </c>
      <c r="W33" s="9" t="s">
        <v>450</v>
      </c>
    </row>
    <row r="34" spans="1:23" ht="162">
      <c r="A34" s="184" t="s">
        <v>54</v>
      </c>
      <c r="B34" s="177" t="s">
        <v>56</v>
      </c>
      <c r="C34" s="175" t="e">
        <f>SUMPRODUCT((dane_null!$BD$2:$BD$10000=K34)*(dane_null!$BF$2:$BF$10000=L34)*(dane_null!$AL$2:$AL$10000="kobieta")*(dane_null!$BA$2:$BA$10000&gt;=I34)*(dane_null!$BA$2:$BA$10000&lt;=J34))+SUMPRODUCT((dane_null!$BD$2:$BD$10000=K34)*(dane_null!$BF$2:$BF$10000=M34)*(dane_null!$AL$2:$AL$10000="kobieta")*(dane_null!$BA$2:$BA$10000&gt;=I34)*(dane_null!$BA$2:$BA$10000&lt;=J34))+SUMPRODUCT((dane_null!$BD$2:$BD$10000=K34)*(dane_null!$BG$2:$BG$10000=L34)*(dane_null!$BF$2:$BF$10000&lt;&gt;M34)*(dane_null!$AL$2:$AL$10000="kobieta")*(dane_null!$BA$2:$BA$10000&gt;=I34)*(dane_null!$BA$2:$BA$10000&lt;=J34))+SUMPRODUCT((dane_null!$BD$2:$BD$10000=K34)*(dane_null!$BG$2:$BG$10000=M34)*(dane_null!$BF$2:$BF$10000&lt;&gt;L34)*(dane_null!$AL$2:$AL$10000="kobieta")*(dane_null!$BA$2:$BA$10000&gt;=I34)*(dane_null!$BA$2:$BA$10000&lt;=J34))</f>
        <v>#VALUE!</v>
      </c>
      <c r="D34" s="175" t="e">
        <f>SUMPRODUCT((dane_null!$BD$2:$BD$10000=K34)*(dane_null!$BF$2:$BF$10000=L34)*(dane_null!$AL$2:$AL$10000="mężczyzna")*(dane_null!$BA$2:$BA$10000&gt;=I34)*(dane_null!$BA$2:$BA$10000&lt;=J34))+SUMPRODUCT((dane_null!$BD$2:$BD$10000=K34)*(dane_null!$BF$2:$BF$10000=M34)*(dane_null!$AL$2:$AL$10000="mężczyzna")*(dane_null!$BA$2:$BA$10000&gt;=I34)*(dane_null!$BA$2:$BA$10000&lt;=J34))+SUMPRODUCT((dane_null!$BD$2:$BD$10000=K34)*(dane_null!$BG$2:$BG$10000=L34)*(dane_null!$BF$2:$BF$10000&lt;&gt;M34)*(dane_null!$AL$2:$AL$10000="mężczyzna")*(dane_null!$BA$2:$BA$10000&gt;=I34)*(dane_null!$BA$2:$BA$10000&lt;=J34))+SUMPRODUCT((dane_null!$BD$2:$BD$10000=K34)*(dane_null!$BG$2:$BG$10000=M34)*(dane_null!$BF$2:$BF$10000&lt;&gt;L34)*(dane_null!$AL$2:$AL$10000="mężczyzna")*(dane_null!$BA$2:$BA$10000&gt;=I34)*(dane_null!$BA$2:$BA$10000&lt;=J34))</f>
        <v>#VALUE!</v>
      </c>
      <c r="E34" s="175" t="e">
        <f t="shared" si="8"/>
        <v>#VALUE!</v>
      </c>
      <c r="F34" s="175">
        <f>SUMPRODUCT((dane_null!$BD$2:$BD$10000=K34)*(dane_null!$BF$2:$BF$10000=L34)*(dane_null!$AL$2:$AL$10000="kobieta"))+SUMPRODUCT((dane_null!$BD$2:$BD$10000=K34)*(dane_null!$BF$2:$BF$10000=M34)*(dane_null!$AL$2:$AL$10000="kobieta"))+SUMPRODUCT((dane_null!$BD$2:$BD$10000=K34)*(dane_null!$BG$2:$BG$10000=L34)*(dane_null!$BF$2:$BF$10000&lt;&gt;M34)*(dane_null!$AL$2:$AL$10000="kobieta"))+SUMPRODUCT((dane_null!$BD$2:$BD$10000=K34)*(dane_null!$BG$2:$BG$10000=M34)*(dane_null!$BF$2:$BF$10000&lt;&gt;L34)*(dane_null!$AL$2:$AL$10000="kobieta"))</f>
        <v>0</v>
      </c>
      <c r="G34" s="175">
        <f>SUMPRODUCT((dane_null!$BD$2:$BD$10000=K34)*(dane_null!$BF$2:$BF$10000=L34)*(dane_null!$AL$2:$AL$10000="mężczyzna"))+SUMPRODUCT((dane_null!$BD$2:$BD$10000=K34)*(dane_null!$BF$2:$BF$10000=M34)*(dane_null!$AL$2:$AL$10000="mężczyzna"))+SUMPRODUCT((dane_null!$BD$2:$BD$10000=K34)*(dane_null!$BG$2:$BG$10000=L34)*(dane_null!$BF$2:$BF$10000&lt;&gt;M34)*(dane_null!$AL$2:$AL$10000="mężczyzna"))+SUMPRODUCT((dane_null!$BD$2:$BD$10000=K34)*(dane_null!$BG$2:$BG$10000=M34)*(dane_null!$BF$2:$BF$10000&lt;&gt;L34)*(dane_null!$AL$2:$AL$10000="mężczyzna"))</f>
        <v>0</v>
      </c>
      <c r="H34" s="175">
        <f t="shared" si="9"/>
        <v>0</v>
      </c>
      <c r="I34" s="176" t="e">
        <f t="shared" si="4"/>
        <v>#VALUE!</v>
      </c>
      <c r="J34" s="176" t="e">
        <f t="shared" si="5"/>
        <v>#VALUE!</v>
      </c>
      <c r="K34" s="177" t="s">
        <v>69</v>
      </c>
      <c r="L34" s="177" t="s">
        <v>73</v>
      </c>
      <c r="M34" s="177" t="s">
        <v>296</v>
      </c>
      <c r="N34" s="177"/>
      <c r="O34" s="177"/>
      <c r="P34" s="186" t="str">
        <f>Wybierz!E29</f>
        <v>NIE</v>
      </c>
      <c r="Q34" s="185" t="s">
        <v>279</v>
      </c>
      <c r="R34" s="177" t="s">
        <v>214</v>
      </c>
      <c r="S34" s="180" t="s">
        <v>265</v>
      </c>
      <c r="T34" s="181" t="s">
        <v>329</v>
      </c>
      <c r="U34" s="186" t="s">
        <v>225</v>
      </c>
      <c r="V34" s="183" t="s">
        <v>415</v>
      </c>
      <c r="W34" s="183" t="s">
        <v>450</v>
      </c>
    </row>
    <row r="35" spans="1:23" ht="162">
      <c r="A35" s="184" t="s">
        <v>55</v>
      </c>
      <c r="B35" s="177" t="s">
        <v>57</v>
      </c>
      <c r="C35" s="175" t="e">
        <f>SUMPRODUCT((dane_null!$BD$2:$BD$10000=K35)*(dane_null!$BF$2:$BF$10000=L35)*(dane_null!$AL$2:$AL$10000="kobieta")*(dane_null!$BA$2:$BA$10000&gt;=I35)*(dane_null!$BA$2:$BA$10000&lt;=J35))+SUMPRODUCT((dane_null!$BD$2:$BD$10000=K35)*(dane_null!$BF$2:$BF$10000=M35)*(dane_null!$AL$2:$AL$10000="kobieta")*(dane_null!$BA$2:$BA$10000&gt;=I35)*(dane_null!$BA$2:$BA$10000&lt;=J35))+SUMPRODUCT((dane_null!$BD$2:$BD$10000=K35)*(dane_null!$BG$2:$BG$10000=L35)*(dane_null!$BF$2:$BF$10000&lt;&gt;M35)*(dane_null!$AL$2:$AL$10000="kobieta")*(dane_null!$BA$2:$BA$10000&gt;=I35)*(dane_null!$BA$2:$BA$10000&lt;=J35))+SUMPRODUCT((dane_null!$BD$2:$BD$10000=K35)*(dane_null!$BG$2:$BG$10000=M35)*(dane_null!$BF$2:$BF$10000&lt;&gt;L35)*(dane_null!$AL$2:$AL$10000="kobieta")*(dane_null!$BA$2:$BA$10000&gt;=I35)*(dane_null!$BA$2:$BA$10000&lt;=J35))</f>
        <v>#VALUE!</v>
      </c>
      <c r="D35" s="175" t="e">
        <f>SUMPRODUCT((dane_null!$BD$2:$BD$10000=K35)*(dane_null!$BF$2:$BF$10000=L35)*(dane_null!$AL$2:$AL$10000="mężczyzna")*(dane_null!$BA$2:$BA$10000&gt;=I35)*(dane_null!$BA$2:$BA$10000&lt;=J35))+SUMPRODUCT((dane_null!$BD$2:$BD$10000=K35)*(dane_null!$BF$2:$BF$10000=M35)*(dane_null!$AL$2:$AL$10000="mężczyzna")*(dane_null!$BA$2:$BA$10000&gt;=I35)*(dane_null!$BA$2:$BA$10000&lt;=J35))+SUMPRODUCT((dane_null!$BD$2:$BD$10000=K35)*(dane_null!$BG$2:$BG$10000=L35)*(dane_null!$BF$2:$BF$10000&lt;&gt;M35)*(dane_null!$AL$2:$AL$10000="mężczyzna")*(dane_null!$BA$2:$BA$10000&gt;=I35)*(dane_null!$BA$2:$BA$10000&lt;=J35))+SUMPRODUCT((dane_null!$BD$2:$BD$10000=K35)*(dane_null!$BG$2:$BG$10000=M35)*(dane_null!$BF$2:$BF$10000&lt;&gt;L35)*(dane_null!$AL$2:$AL$10000="mężczyzna")*(dane_null!$BA$2:$BA$10000&gt;=I35)*(dane_null!$BA$2:$BA$10000&lt;=J35))</f>
        <v>#VALUE!</v>
      </c>
      <c r="E35" s="175" t="e">
        <f t="shared" si="8"/>
        <v>#VALUE!</v>
      </c>
      <c r="F35" s="175">
        <f>SUMPRODUCT((dane_null!$BD$2:$BD$10000=K35)*(dane_null!$BF$2:$BF$10000=L35)*(dane_null!$AL$2:$AL$10000="kobieta"))+SUMPRODUCT((dane_null!$BD$2:$BD$10000=K35)*(dane_null!$BF$2:$BF$10000=M35)*(dane_null!$AL$2:$AL$10000="kobieta"))+SUMPRODUCT((dane_null!$BD$2:$BD$10000=K35)*(dane_null!$BG$2:$BG$10000=L35)*(dane_null!$BF$2:$BF$10000&lt;&gt;M35)*(dane_null!$AL$2:$AL$10000="kobieta"))+SUMPRODUCT((dane_null!$BD$2:$BD$10000=K35)*(dane_null!$BG$2:$BG$10000=M35)*(dane_null!$BF$2:$BF$10000&lt;&gt;L35)*(dane_null!$AL$2:$AL$10000="kobieta"))</f>
        <v>0</v>
      </c>
      <c r="G35" s="175">
        <f>SUMPRODUCT((dane_null!$BD$2:$BD$10000=K35)*(dane_null!$BF$2:$BF$10000=L35)*(dane_null!$AL$2:$AL$10000="mężczyzna"))+SUMPRODUCT((dane_null!$BD$2:$BD$10000=K35)*(dane_null!$BF$2:$BF$10000=M35)*(dane_null!$AL$2:$AL$10000="mężczyzna"))+SUMPRODUCT((dane_null!$BD$2:$BD$10000=K35)*(dane_null!$BG$2:$BG$10000=L35)*(dane_null!$BF$2:$BF$10000&lt;&gt;M35)*(dane_null!$AL$2:$AL$10000="mężczyzna"))+SUMPRODUCT((dane_null!$BD$2:$BD$10000=K35)*(dane_null!$BG$2:$BG$10000=M35)*(dane_null!$BF$2:$BF$10000&lt;&gt;L35)*(dane_null!$AL$2:$AL$10000="mężczyzna"))</f>
        <v>0</v>
      </c>
      <c r="H35" s="175">
        <f t="shared" si="9"/>
        <v>0</v>
      </c>
      <c r="I35" s="176" t="e">
        <f t="shared" si="4"/>
        <v>#VALUE!</v>
      </c>
      <c r="J35" s="176" t="e">
        <f t="shared" si="5"/>
        <v>#VALUE!</v>
      </c>
      <c r="K35" s="177" t="s">
        <v>70</v>
      </c>
      <c r="L35" s="177" t="s">
        <v>73</v>
      </c>
      <c r="M35" s="177" t="s">
        <v>296</v>
      </c>
      <c r="N35" s="177"/>
      <c r="O35" s="177"/>
      <c r="P35" s="186" t="str">
        <f>Wybierz!E29</f>
        <v>NIE</v>
      </c>
      <c r="Q35" s="185" t="s">
        <v>279</v>
      </c>
      <c r="R35" s="177" t="s">
        <v>214</v>
      </c>
      <c r="S35" s="180" t="s">
        <v>265</v>
      </c>
      <c r="T35" s="181" t="s">
        <v>329</v>
      </c>
      <c r="U35" s="186" t="s">
        <v>225</v>
      </c>
      <c r="V35" s="183" t="s">
        <v>415</v>
      </c>
      <c r="W35" s="183" t="s">
        <v>450</v>
      </c>
    </row>
    <row r="36" spans="1:23" ht="162">
      <c r="A36" s="184" t="s">
        <v>58</v>
      </c>
      <c r="B36" s="177" t="s">
        <v>59</v>
      </c>
      <c r="C36" s="175" t="e">
        <f>SUMPRODUCT((dane_null!$BD$2:$BD$10000=K36)*(dane_null!$BF$2:$BF$10000=L36)*(dane_null!$AL$2:$AL$10000="kobieta")*(dane_null!$BA$2:$BA$10000&gt;=I36)*(dane_null!$BA$2:$BA$10000&lt;=J36))+SUMPRODUCT((dane_null!$BD$2:$BD$10000=K36)*(dane_null!$BF$2:$BF$10000=M36)*(dane_null!$AL$2:$AL$10000="kobieta")*(dane_null!$BA$2:$BA$10000&gt;=I36)*(dane_null!$BA$2:$BA$10000&lt;=J36))+SUMPRODUCT((dane_null!$BD$2:$BD$10000=K36)*(dane_null!$BG$2:$BG$10000=L36)*(dane_null!$BF$2:$BF$10000&lt;&gt;M36)*(dane_null!$AL$2:$AL$10000="kobieta")*(dane_null!$BA$2:$BA$10000&gt;=I36)*(dane_null!$BA$2:$BA$10000&lt;=J36))+SUMPRODUCT((dane_null!$BD$2:$BD$10000=K36)*(dane_null!$BG$2:$BG$10000=M36)*(dane_null!$BF$2:$BF$10000&lt;&gt;L36)*(dane_null!$AL$2:$AL$10000="kobieta")*(dane_null!$BA$2:$BA$10000&gt;=I36)*(dane_null!$BA$2:$BA$10000&lt;=J36))</f>
        <v>#VALUE!</v>
      </c>
      <c r="D36" s="175" t="e">
        <f>SUMPRODUCT((dane_null!$BD$2:$BD$10000=K36)*(dane_null!$BF$2:$BF$10000=L36)*(dane_null!$AL$2:$AL$10000="mężczyzna")*(dane_null!$BA$2:$BA$10000&gt;=I36)*(dane_null!$BA$2:$BA$10000&lt;=J36))+SUMPRODUCT((dane_null!$BD$2:$BD$10000=K36)*(dane_null!$BF$2:$BF$10000=M36)*(dane_null!$AL$2:$AL$10000="mężczyzna")*(dane_null!$BA$2:$BA$10000&gt;=I36)*(dane_null!$BA$2:$BA$10000&lt;=J36))+SUMPRODUCT((dane_null!$BD$2:$BD$10000=K36)*(dane_null!$BG$2:$BG$10000=L36)*(dane_null!$BF$2:$BF$10000&lt;&gt;M36)*(dane_null!$AL$2:$AL$10000="mężczyzna")*(dane_null!$BA$2:$BA$10000&gt;=I36)*(dane_null!$BA$2:$BA$10000&lt;=J36))+SUMPRODUCT((dane_null!$BD$2:$BD$10000=K36)*(dane_null!$BG$2:$BG$10000=M36)*(dane_null!$BF$2:$BF$10000&lt;&gt;L36)*(dane_null!$AL$2:$AL$10000="mężczyzna")*(dane_null!$BA$2:$BA$10000&gt;=I36)*(dane_null!$BA$2:$BA$10000&lt;=J36))</f>
        <v>#VALUE!</v>
      </c>
      <c r="E36" s="175" t="e">
        <f t="shared" si="8"/>
        <v>#VALUE!</v>
      </c>
      <c r="F36" s="175">
        <f>SUMPRODUCT((dane_null!$BD$2:$BD$10000=K36)*(dane_null!$BF$2:$BF$10000=L36)*(dane_null!$AL$2:$AL$10000="kobieta"))+SUMPRODUCT((dane_null!$BD$2:$BD$10000=K36)*(dane_null!$BF$2:$BF$10000=M36)*(dane_null!$AL$2:$AL$10000="kobieta"))+SUMPRODUCT((dane_null!$BD$2:$BD$10000=K36)*(dane_null!$BG$2:$BG$10000=L36)*(dane_null!$BF$2:$BF$10000&lt;&gt;M36)*(dane_null!$AL$2:$AL$10000="kobieta"))+SUMPRODUCT((dane_null!$BD$2:$BD$10000=K36)*(dane_null!$BG$2:$BG$10000=M36)*(dane_null!$BF$2:$BF$10000&lt;&gt;L36)*(dane_null!$AL$2:$AL$10000="kobieta"))</f>
        <v>0</v>
      </c>
      <c r="G36" s="175">
        <f>SUMPRODUCT((dane_null!$BD$2:$BD$10000=K36)*(dane_null!$BF$2:$BF$10000=L36)*(dane_null!$AL$2:$AL$10000="mężczyzna"))+SUMPRODUCT((dane_null!$BD$2:$BD$10000=K36)*(dane_null!$BF$2:$BF$10000=M36)*(dane_null!$AL$2:$AL$10000="mężczyzna"))+SUMPRODUCT((dane_null!$BD$2:$BD$10000=K36)*(dane_null!$BG$2:$BG$10000=L36)*(dane_null!$BF$2:$BF$10000&lt;&gt;M36)*(dane_null!$AL$2:$AL$10000="mężczyzna"))+SUMPRODUCT((dane_null!$BD$2:$BD$10000=K36)*(dane_null!$BG$2:$BG$10000=M36)*(dane_null!$BF$2:$BF$10000&lt;&gt;L36)*(dane_null!$AL$2:$AL$10000="mężczyzna"))</f>
        <v>0</v>
      </c>
      <c r="H36" s="175">
        <f t="shared" si="9"/>
        <v>0</v>
      </c>
      <c r="I36" s="176" t="e">
        <f t="shared" si="4"/>
        <v>#VALUE!</v>
      </c>
      <c r="J36" s="176" t="e">
        <f t="shared" si="5"/>
        <v>#VALUE!</v>
      </c>
      <c r="K36" s="177" t="s">
        <v>71</v>
      </c>
      <c r="L36" s="177" t="s">
        <v>73</v>
      </c>
      <c r="M36" s="177" t="s">
        <v>296</v>
      </c>
      <c r="N36" s="177"/>
      <c r="O36" s="177"/>
      <c r="P36" s="186" t="str">
        <f>Wybierz!E29</f>
        <v>NIE</v>
      </c>
      <c r="Q36" s="185" t="s">
        <v>279</v>
      </c>
      <c r="R36" s="177" t="s">
        <v>214</v>
      </c>
      <c r="S36" s="180" t="s">
        <v>265</v>
      </c>
      <c r="T36" s="181" t="s">
        <v>329</v>
      </c>
      <c r="U36" s="186" t="s">
        <v>225</v>
      </c>
      <c r="V36" s="183" t="s">
        <v>415</v>
      </c>
      <c r="W36" s="183" t="s">
        <v>450</v>
      </c>
    </row>
    <row r="37" spans="1:23" ht="120">
      <c r="A37" s="91" t="s">
        <v>473</v>
      </c>
      <c r="B37" s="87" t="s">
        <v>474</v>
      </c>
      <c r="C37" s="116" t="e">
        <f>SUMPRODUCT((dane_null!$AN$2:$AN$10000&lt;&gt;K37)*(dane_null!$AN$2:$AN$10000&lt;&gt;L37)*(dane_null!$AL$2:$AL$10000="kobieta")*(dane_null!$AZ$2:$AZ$10000&gt;=I37)*(dane_null!$AZ$2:$AZ$10000&lt;=J37))</f>
        <v>#VALUE!</v>
      </c>
      <c r="D37" s="116" t="e">
        <f>SUMPRODUCT((dane_null!$AN$2:$AN$10000&lt;&gt;K37)*(dane_null!$AN$2:$AN$10000&lt;&gt;L37)*(dane_null!$AL$2:$AL$10000="mężczyzna")*(dane_null!$AZ$2:$AZ$10000&gt;=I37)*(dane_null!$AZ$2:$AZ$10000&lt;=J37))</f>
        <v>#VALUE!</v>
      </c>
      <c r="E37" s="116" t="e">
        <f t="shared" si="8"/>
        <v>#VALUE!</v>
      </c>
      <c r="F37" s="116">
        <f>SUMPRODUCT((dane_null!$AN$2:$AN$10000&lt;&gt;K37)*(dane_null!$AN$2:$AN$10000&lt;&gt;L37)*(dane_null!$AL$2:$AL$10000="kobieta"))</f>
        <v>0</v>
      </c>
      <c r="G37" s="116">
        <f>SUMPRODUCT((dane_null!$AN$2:$AN$10000&lt;&gt;K37)*(dane_null!$AN$2:$AN$10000&lt;&gt;L37)*(dane_null!$AL$2:$AL$10000="mężczyzna"))</f>
        <v>0</v>
      </c>
      <c r="H37" s="116">
        <f t="shared" si="9"/>
        <v>0</v>
      </c>
      <c r="I37" s="114" t="e">
        <f>$I$2</f>
        <v>#VALUE!</v>
      </c>
      <c r="J37" s="114" t="e">
        <f>$J$2</f>
        <v>#VALUE!</v>
      </c>
      <c r="K37" s="87" t="s">
        <v>424</v>
      </c>
      <c r="L37" s="87" t="s">
        <v>456</v>
      </c>
      <c r="M37" s="87"/>
      <c r="N37" s="87"/>
      <c r="O37" s="118"/>
      <c r="P37" s="156" t="str">
        <f>Wybierz!E30</f>
        <v>NIE</v>
      </c>
      <c r="Q37" s="119" t="s">
        <v>279</v>
      </c>
      <c r="R37" s="31" t="s">
        <v>475</v>
      </c>
      <c r="S37" s="170" t="s">
        <v>364</v>
      </c>
      <c r="T37" s="110" t="s">
        <v>329</v>
      </c>
      <c r="U37" s="111" t="s">
        <v>223</v>
      </c>
      <c r="V37" s="15" t="s">
        <v>449</v>
      </c>
      <c r="W37" s="15" t="s">
        <v>450</v>
      </c>
    </row>
    <row r="38" spans="1:23" ht="60">
      <c r="A38" s="7" t="s">
        <v>192</v>
      </c>
      <c r="B38" s="22" t="s">
        <v>469</v>
      </c>
      <c r="C38" s="115" t="e">
        <f>SUMPRODUCT((dane_null!$AM$2:$AM$10000&gt;=K38)*(dane_null!$AL$2:$AL$10000="kobieta")*(dane_null!$AZ$2:$AZ$10000&gt;=I38)*(dane_null!$AZ$2:$AZ$10000&lt;=J38))</f>
        <v>#VALUE!</v>
      </c>
      <c r="D38" s="115" t="e">
        <f>SUMPRODUCT((dane_null!$AM$2:$AM$10000&gt;=K38)*(dane_null!$AL$2:$AL$10000="mężczyzna")*(dane_null!$AZ$2:$AZ$10000&gt;=I38)*(dane_null!$AZ$2:$AZ$10000&lt;=J38))</f>
        <v>#VALUE!</v>
      </c>
      <c r="E38" s="115" t="e">
        <f t="shared" si="8"/>
        <v>#VALUE!</v>
      </c>
      <c r="F38" s="115">
        <f>SUMPRODUCT((dane_null!$AM$2:$AM$10000&gt;=K38)*(dane_null!$AL$2:$AL$10000="kobieta"))</f>
        <v>0</v>
      </c>
      <c r="G38" s="115">
        <f>SUMPRODUCT((dane_null!$AM$2:$AM$10000&gt;=K38)*(dane_null!$AL$2:$AL$10000="mężczyzna"))</f>
        <v>0</v>
      </c>
      <c r="H38" s="115">
        <f t="shared" si="9"/>
        <v>0</v>
      </c>
      <c r="I38" s="120" t="e">
        <f t="shared" si="4"/>
        <v>#VALUE!</v>
      </c>
      <c r="J38" s="120" t="e">
        <f t="shared" si="5"/>
        <v>#VALUE!</v>
      </c>
      <c r="K38" s="147">
        <v>50</v>
      </c>
      <c r="L38" s="22"/>
      <c r="M38" s="22"/>
      <c r="N38" s="22"/>
      <c r="O38" s="83"/>
      <c r="P38" s="163" t="str">
        <f>Wybierz!E31</f>
        <v>NIE</v>
      </c>
      <c r="Q38" s="84" t="s">
        <v>279</v>
      </c>
      <c r="R38" s="22" t="s">
        <v>470</v>
      </c>
      <c r="S38" s="84" t="s">
        <v>471</v>
      </c>
      <c r="T38" s="23" t="s">
        <v>329</v>
      </c>
      <c r="U38" s="171" t="s">
        <v>223</v>
      </c>
      <c r="V38" s="9" t="s">
        <v>449</v>
      </c>
      <c r="W38" s="9" t="s">
        <v>450</v>
      </c>
    </row>
    <row r="39" spans="1:23" ht="60">
      <c r="A39" s="91" t="s">
        <v>408</v>
      </c>
      <c r="B39" s="87" t="s">
        <v>409</v>
      </c>
      <c r="C39" s="116" t="e">
        <f>SUMPRODUCT((dane_null!$AM$2:$AM$10000&gt;=K39)*(dane_null!$AL$2:$AL$10000="kobieta")*(dane_null!$AZ$2:$AZ$10000&gt;=I39)*(dane_null!$AZ$2:$AZ$10000&lt;=J39))</f>
        <v>#VALUE!</v>
      </c>
      <c r="D39" s="116" t="e">
        <f>SUMPRODUCT((dane_null!$AM$2:$AM$10000&gt;=K39)*(dane_null!$AL$2:$AL$10000="mężczyzna")*(dane_null!$AZ$2:$AZ$10000&gt;=I39)*(dane_null!$AZ$2:$AZ$10000&lt;=J39))</f>
        <v>#VALUE!</v>
      </c>
      <c r="E39" s="116" t="e">
        <f t="shared" si="8"/>
        <v>#VALUE!</v>
      </c>
      <c r="F39" s="116">
        <f>SUMPRODUCT((dane_null!$AM$2:$AM$10000&gt;=K39)*(dane_null!$AL$2:$AL$10000="kobieta"))</f>
        <v>0</v>
      </c>
      <c r="G39" s="116">
        <f>SUMPRODUCT((dane_null!$AM$2:$AM$10000&gt;=K39)*(dane_null!$AL$2:$AL$10000="mężczyzna"))</f>
        <v>0</v>
      </c>
      <c r="H39" s="116">
        <f t="shared" si="9"/>
        <v>0</v>
      </c>
      <c r="I39" s="114" t="e">
        <f t="shared" si="4"/>
        <v>#VALUE!</v>
      </c>
      <c r="J39" s="114" t="e">
        <f t="shared" si="5"/>
        <v>#VALUE!</v>
      </c>
      <c r="K39" s="109">
        <v>25</v>
      </c>
      <c r="L39" s="87"/>
      <c r="M39" s="87"/>
      <c r="N39" s="87"/>
      <c r="O39" s="118"/>
      <c r="P39" s="156" t="str">
        <f>Wybierz!E32</f>
        <v>NIE</v>
      </c>
      <c r="Q39" s="80" t="s">
        <v>279</v>
      </c>
      <c r="R39" s="87" t="s">
        <v>439</v>
      </c>
      <c r="S39" s="80" t="s">
        <v>471</v>
      </c>
      <c r="T39" s="110" t="s">
        <v>329</v>
      </c>
      <c r="U39" s="172" t="s">
        <v>223</v>
      </c>
      <c r="V39" s="15" t="s">
        <v>449</v>
      </c>
      <c r="W39" s="15" t="s">
        <v>450</v>
      </c>
    </row>
    <row r="40" spans="1:23" ht="153.75">
      <c r="A40" s="7" t="s">
        <v>442</v>
      </c>
      <c r="B40" s="22" t="s">
        <v>157</v>
      </c>
      <c r="C40" s="115" t="e">
        <f>SUMPRODUCT((dane_null!$AN$2:$AN$10000&lt;&gt;K40)*(dane_null!$AN$2:$AN$10000&lt;&gt;L40)*(dane_null!$BF$2:$BF$10000=M40)*(dane_null!$AL$2:$AL$10000="kobieta")*(dane_null!$BA$2:$BA$10000&gt;=I40)*(dane_null!$BA$2:$BA$10000&lt;=J40))+SUMPRODUCT((dane_null!$AN$2:$AN$10000&lt;&gt;K40)*(dane_null!$AN$2:$AN$10000&lt;&gt;L40)*(dane_null!$BF$2:$BF$10000=N40)*(dane_null!$AL$2:$AL$10000="kobieta")*(dane_null!$BA$2:$BA$10000&gt;=I40)*(dane_null!$BA$2:$BA$10000&lt;=J40))+SUMPRODUCT((dane_null!$AN$2:$AN$10000&lt;&gt;K40)*(dane_null!$AN$2:$AN$10000&lt;&gt;L40)*(dane_null!$BG$2:$BG$10000=M40)*(dane_null!$BF$2:$BF$10000&lt;&gt;N40)*(dane_null!$AL$2:$AL$10000="kobieta")*(dane_null!$BA$2:$BA$10000&gt;=I40)*(dane_null!$BA$2:$BA$10000&lt;=J40))+SUMPRODUCT((dane_null!$AN$2:$AN$10000&lt;&gt;K40)*(dane_null!$AN$2:$AN$10000&lt;&gt;L40)*(dane_null!$BG$2:$BG$10000=N40)*(dane_null!$BF$2:$BF$10000&lt;&gt;M40)*(dane_null!$AL$2:$AL$10000="kobieta")*(dane_null!$BA$2:$BA$10000&gt;=I40)*(dane_null!$BA$2:$BA$10000&lt;=J40))</f>
        <v>#VALUE!</v>
      </c>
      <c r="D40" s="115" t="e">
        <f>SUMPRODUCT((dane_null!$AN$2:$AN$10000&lt;&gt;K40)*(dane_null!$AN$2:$AN$10000&lt;&gt;L40)*(dane_null!$BF$2:$BF$10000=M40)*(dane_null!$AL$2:$AL$10000="mężczyzna")*(dane_null!$BA$2:$BA$10000&gt;=I40)*(dane_null!$BA$2:$BA$10000&lt;=J40))+SUMPRODUCT((dane_null!$AN$2:$AN$10000&lt;&gt;K40)*(dane_null!$AN$2:$AN$10000&lt;&gt;L40)*(dane_null!$BF$2:$BF$10000=N40)*(dane_null!$AL$2:$AL$10000="mężczyzna")*(dane_null!$BA$2:$BA$10000&gt;=I40)*(dane_null!$BA$2:$BA$10000&lt;=J40))+SUMPRODUCT((dane_null!$AN$2:$AN$10000&lt;&gt;K40)*(dane_null!$AN$2:$AN$10000&lt;&gt;L40)*(dane_null!$BG$2:$BG$10000=M40)*(dane_null!$BF$2:$BF$10000&lt;&gt;N40)*(dane_null!$AL$2:$AL$10000="mężczyzna")*(dane_null!$BA$2:$BA$10000&gt;=I40)*(dane_null!$BA$2:$BA$10000&lt;=J40))+SUMPRODUCT((dane_null!$AN$2:$AN$10000&lt;&gt;K40)*(dane_null!$AN$2:$AN$10000&lt;&gt;L40)*(dane_null!$BG$2:$BG$10000=N40)*(dane_null!$BF$2:$BF$10000&lt;&gt;M40)*(dane_null!$AL$2:$AL$10000="mężczyzna")*(dane_null!$BA$2:$BA$10000&gt;=I40)*(dane_null!$BA$2:$BA$10000&lt;=J40))</f>
        <v>#VALUE!</v>
      </c>
      <c r="E40" s="115" t="e">
        <f t="shared" si="8"/>
        <v>#VALUE!</v>
      </c>
      <c r="F40" s="115">
        <f>SUMPRODUCT((dane_null!$AN$2:$AN$10000&lt;&gt;K40)*(dane_null!$AN$2:$AN$10000&lt;&gt;L40)*(dane_null!$BF$2:$BF$10000=M40)*(dane_null!$AL$2:$AL$10000="kobieta"))+SUMPRODUCT((dane_null!$AN$2:$AN$10000&lt;&gt;K40)*(dane_null!$AN$2:$AN$10000&lt;&gt;L40)*(dane_null!$BF$2:$BF$10000=N40)*(dane_null!$AL$2:$AL$10000="kobieta"))+SUMPRODUCT((dane_null!$AN$2:$AN$10000&lt;&gt;K40)*(dane_null!$AN$2:$AN$10000&lt;&gt;L40)*(dane_null!$BG$2:$BG$10000=M40)*(dane_null!$BF$2:$BF$10000&lt;&gt;N40)*(dane_null!$AL$2:$AL$10000="kobieta"))+SUMPRODUCT((dane_null!$AN$2:$AN$10000&lt;&gt;K40)*(dane_null!$AN$2:$AN$10000&lt;&gt;L40)*(dane_null!$BG$2:$BG$10000=N40)*(dane_null!$BF$2:$BF$10000&lt;&gt;M40)*(dane_null!$AL$2:$AL$10000="kobieta"))</f>
        <v>0</v>
      </c>
      <c r="G40" s="115">
        <f>SUMPRODUCT((dane_null!$AN$2:$AN$10000&lt;&gt;K40)*(dane_null!$AN$2:$AN$10000&lt;&gt;L40)*(dane_null!$BF$2:$BF$10000=M40)*(dane_null!$AL$2:$AL$10000="mężczyzna"))+SUMPRODUCT((dane_null!$AN$2:$AN$10000&lt;&gt;K40)*(dane_null!$AN$2:$AN$10000&lt;&gt;L40)*(dane_null!$BF$2:$BF$10000=N40)*(dane_null!$AL$2:$AL$10000="mężczyzna"))+SUMPRODUCT((dane_null!$AN$2:$AN$10000&lt;&gt;K40)*(dane_null!$AN$2:$AN$10000&lt;&gt;L40)*(dane_null!$BG$2:$BG$10000=M40)*(dane_null!$BF$2:$BF$10000&lt;&gt;N40)*(dane_null!$AL$2:$AL$10000="mężczyzna"))+SUMPRODUCT((dane_null!$AN$2:$AN$10000&lt;&gt;K40)*(dane_null!$AN$2:$AN$10000&lt;&gt;L40)*(dane_null!$BG$2:$BG$10000=N40)*(dane_null!$BF$2:$BF$10000&lt;&gt;M40)*(dane_null!$AL$2:$AL$10000="mężczyzna"))</f>
        <v>0</v>
      </c>
      <c r="H40" s="115">
        <f t="shared" si="9"/>
        <v>0</v>
      </c>
      <c r="I40" s="120" t="e">
        <f t="shared" si="4"/>
        <v>#VALUE!</v>
      </c>
      <c r="J40" s="120" t="e">
        <f t="shared" si="5"/>
        <v>#VALUE!</v>
      </c>
      <c r="K40" s="147" t="s">
        <v>424</v>
      </c>
      <c r="L40" s="22" t="s">
        <v>456</v>
      </c>
      <c r="M40" s="147" t="s">
        <v>73</v>
      </c>
      <c r="N40" s="147" t="s">
        <v>296</v>
      </c>
      <c r="O40" s="83"/>
      <c r="P40" s="163" t="str">
        <f>Wybierz!E33</f>
        <v>NIE</v>
      </c>
      <c r="Q40" s="84" t="s">
        <v>279</v>
      </c>
      <c r="R40" s="147" t="s">
        <v>491</v>
      </c>
      <c r="S40" s="53" t="s">
        <v>150</v>
      </c>
      <c r="T40" s="23" t="s">
        <v>329</v>
      </c>
      <c r="U40" s="171" t="s">
        <v>225</v>
      </c>
      <c r="V40" s="9" t="s">
        <v>415</v>
      </c>
      <c r="W40" s="9" t="s">
        <v>450</v>
      </c>
    </row>
    <row r="41" spans="1:23" ht="141">
      <c r="A41" s="91" t="s">
        <v>347</v>
      </c>
      <c r="B41" s="87" t="s">
        <v>43</v>
      </c>
      <c r="C41" s="116" t="e">
        <f>SUMPRODUCT((dane_null!$AM$2:$AM$10000&gt;=K41)*(dane_null!$BF$2:$BF$10000=L41)*(dane_null!$AL$2:$AL$10000="kobieta")*(dane_null!$BA$2:$BA$10000&gt;=I41)*(dane_null!$BA$2:$BA$10000&lt;=J41))+SUMPRODUCT((dane_null!$AM$2:$AM$10000&gt;=K41)*(dane_null!$BF$2:$BF$10000=M41)*(dane_null!$AL$2:$AL$10000="kobieta")*(dane_null!$BA$2:$BA$10000&gt;=I41)*(dane_null!$BA$2:$BA$10000&lt;=J41))+SUMPRODUCT((dane_null!$AM$2:$AM$10000&gt;=K41)*(dane_null!$BG$2:$BG$10000=L41)*(dane_null!$BF$2:$BF$10000&lt;&gt;M41)*(dane_null!$AL$2:$AL$10000="kobieta")*(dane_null!$BA$2:$BA$10000&gt;=I41)*(dane_null!$BA$2:$BA$10000&lt;=J41))+SUMPRODUCT((dane_null!$AM$2:$AM$10000&gt;=K41)*(dane_null!$BG$2:$BG$10000=M41)*(dane_null!$BF$2:$BF$10000&lt;&gt;L41)*(dane_null!$AL$2:$AL$10000="kobieta")*(dane_null!$BA$2:$BA$10000&gt;=I41)*(dane_null!$BA$2:$BA$10000&lt;=J41))</f>
        <v>#VALUE!</v>
      </c>
      <c r="D41" s="116" t="e">
        <f>SUMPRODUCT((dane_null!$AM$2:$AM$10000&gt;=K41)*(dane_null!$BF$2:$BF$10000=L41)*(dane_null!$AL$2:$AL$10000="mężczyzna")*(dane_null!$BA$2:$BA$10000&gt;=I41)*(dane_null!$BA$2:$BA$10000&lt;=J41))+SUMPRODUCT((dane_null!$AM$2:$AM$10000&gt;=K41)*(dane_null!$BF$2:$BF$10000=M41)*(dane_null!$AL$2:$AL$10000="mężczyzna")*(dane_null!$BA$2:$BA$10000&gt;=I41)*(dane_null!$BA$2:$BA$10000&lt;=J41))+SUMPRODUCT((dane_null!$AM$2:$AM$10000&gt;=K41)*(dane_null!$BG$2:$BG$10000=L41)*(dane_null!$BF$2:$BF$10000&lt;&gt;M41)*(dane_null!$AL$2:$AL$10000="mężczyzna")*(dane_null!$BA$2:$BA$10000&gt;=I41)*(dane_null!$BA$2:$BA$10000&lt;=J41))+SUMPRODUCT((dane_null!$AM$2:$AM$10000&gt;=K41)*(dane_null!$BG$2:$BG$10000=M41)*(dane_null!$BF$2:$BF$10000&lt;&gt;L41)*(dane_null!$AL$2:$AL$10000="mężczyzna")*(dane_null!$BA$2:$BA$10000&gt;=I41)*(dane_null!$BA$2:$BA$10000&lt;=J41))</f>
        <v>#VALUE!</v>
      </c>
      <c r="E41" s="116" t="e">
        <f t="shared" si="8"/>
        <v>#VALUE!</v>
      </c>
      <c r="F41" s="116">
        <f>SUMPRODUCT((dane_null!$AM$2:$AM$10000&gt;=K41)*(dane_null!$BF$2:$BF$10000=L41)*(dane_null!$AL$2:$AL$10000="kobieta"))+SUMPRODUCT((dane_null!$AM$2:$AM$10000&gt;=K41)*(dane_null!$BF$2:$BF$10000=M41)*(dane_null!$AL$2:$AL$10000="kobieta"))+SUMPRODUCT((dane_null!$AM$2:$AM$10000&gt;=K41)*(dane_null!$BG$2:$BG$10000=L41)*(dane_null!$BF$2:$BF$10000&lt;&gt;M41)*(dane_null!$AL$2:$AL$10000="kobieta"))+SUMPRODUCT((dane_null!$AM$2:$AM$10000&gt;=K41)*(dane_null!$BG$2:$BG$10000=M41)*(dane_null!$BF$2:$BF$10000&lt;&gt;L41)*(dane_null!$AL$2:$AL$10000="kobieta"))</f>
        <v>0</v>
      </c>
      <c r="G41" s="116">
        <f>SUMPRODUCT((dane_null!$AM$2:$AM$10000&gt;=K41)*(dane_null!$BF$2:$BF$10000=L41)*(dane_null!$AL$2:$AL$10000="mężczyzna"))+SUMPRODUCT((dane_null!$AM$2:$AM$10000&gt;=K41)*(dane_null!$BF$2:$BF$10000=M41)*(dane_null!$AL$2:$AL$10000="mężczyzna"))+SUMPRODUCT((dane_null!$AM$2:$AM$10000&gt;=K41)*(dane_null!$BG$2:$BG$10000=L41)*(dane_null!$BF$2:$BF$10000&lt;&gt;M41)*(dane_null!$AL$2:$AL$10000="mężczyzna"))+SUMPRODUCT((dane_null!$AM$2:$AM$10000&gt;=K41)*(dane_null!$BG$2:$BG$10000=M41)*(dane_null!$BF$2:$BF$10000&lt;&gt;L41)*(dane_null!$AL$2:$AL$10000="mężczyzna"))</f>
        <v>0</v>
      </c>
      <c r="H41" s="116">
        <f t="shared" si="9"/>
        <v>0</v>
      </c>
      <c r="I41" s="114" t="e">
        <f t="shared" si="4"/>
        <v>#VALUE!</v>
      </c>
      <c r="J41" s="114" t="e">
        <f t="shared" si="5"/>
        <v>#VALUE!</v>
      </c>
      <c r="K41" s="109">
        <v>50</v>
      </c>
      <c r="L41" s="87" t="s">
        <v>73</v>
      </c>
      <c r="M41" s="87" t="s">
        <v>296</v>
      </c>
      <c r="N41" s="87"/>
      <c r="O41" s="118"/>
      <c r="P41" s="156" t="str">
        <f>Wybierz!E34</f>
        <v>NIE</v>
      </c>
      <c r="Q41" s="80" t="s">
        <v>279</v>
      </c>
      <c r="R41" s="87" t="s">
        <v>234</v>
      </c>
      <c r="S41" s="80" t="s">
        <v>160</v>
      </c>
      <c r="T41" s="110" t="s">
        <v>329</v>
      </c>
      <c r="U41" s="172" t="s">
        <v>225</v>
      </c>
      <c r="V41" s="15" t="s">
        <v>415</v>
      </c>
      <c r="W41" s="15" t="s">
        <v>450</v>
      </c>
    </row>
    <row r="42" spans="1:23" ht="138.75">
      <c r="A42" s="7" t="s">
        <v>312</v>
      </c>
      <c r="B42" s="22" t="s">
        <v>405</v>
      </c>
      <c r="C42" s="115" t="e">
        <f>SUMPRODUCT((dane_null!$AM$2:$AM$10000&gt;=K42)*(dane_null!$BF$2:$BF$10000=L42)*(dane_null!$AL$2:$AL$10000="kobieta")*(dane_null!$BA$2:$BA$10000&gt;=I42)*(dane_null!$BA$2:$BA$10000&lt;=J42))+SUMPRODUCT((dane_null!$AM$2:$AM$10000&gt;=K42)*(dane_null!$BF$2:$BF$10000=M42)*(dane_null!$AL$2:$AL$10000="kobieta")*(dane_null!$BA$2:$BA$10000&gt;=I42)*(dane_null!$BA$2:$BA$10000&lt;=J42))+SUMPRODUCT((dane_null!$AM$2:$AM$10000&gt;=K42)*(dane_null!$BG$2:$BG$10000=L42)*(dane_null!$BF$2:$BF$10000&lt;&gt;M42)*(dane_null!$AL$2:$AL$10000="kobieta")*(dane_null!$BA$2:$BA$10000&gt;=I42)*(dane_null!$BA$2:$BA$10000&lt;=J42))+SUMPRODUCT((dane_null!$AM$2:$AM$10000&gt;=K42)*(dane_null!$BG$2:$BG$10000=M42)*(dane_null!$BF$2:$BF$10000&lt;&gt;L42)*(dane_null!$AL$2:$AL$10000="kobieta")*(dane_null!$BA$2:$BA$10000&gt;=I42)*(dane_null!$BA$2:$BA$10000&lt;=J42))</f>
        <v>#VALUE!</v>
      </c>
      <c r="D42" s="115" t="e">
        <f>SUMPRODUCT((dane_null!$AM$2:$AM$10000&gt;=K42)*(dane_null!$BF$2:$BF$10000=L42)*(dane_null!$AL$2:$AL$10000="mężczyzna")*(dane_null!$BA$2:$BA$10000&gt;=I42)*(dane_null!$BA$2:$BA$10000&lt;=J42))+SUMPRODUCT((dane_null!$AM$2:$AM$10000&gt;=K42)*(dane_null!$BF$2:$BF$10000=M42)*(dane_null!$AL$2:$AL$10000="mężczyzna")*(dane_null!$BA$2:$BA$10000&gt;=I42)*(dane_null!$BA$2:$BA$10000&lt;=J42))+SUMPRODUCT((dane_null!$AM$2:$AM$10000&gt;=K42)*(dane_null!$BG$2:$BG$10000=L42)*(dane_null!$BF$2:$BF$10000&lt;&gt;M42)*(dane_null!$AL$2:$AL$10000="mężczyzna")*(dane_null!$BA$2:$BA$10000&gt;=I42)*(dane_null!$BA$2:$BA$10000&lt;=J42))+SUMPRODUCT((dane_null!$AM$2:$AM$10000&gt;=K42)*(dane_null!$BG$2:$BG$10000=M42)*(dane_null!$BF$2:$BF$10000&lt;&gt;L42)*(dane_null!$AL$2:$AL$10000="mężczyzna")*(dane_null!$BA$2:$BA$10000&gt;=I42)*(dane_null!$BA$2:$BA$10000&lt;=J42))</f>
        <v>#VALUE!</v>
      </c>
      <c r="E42" s="115" t="e">
        <f t="shared" si="8"/>
        <v>#VALUE!</v>
      </c>
      <c r="F42" s="115">
        <f>SUMPRODUCT((dane_null!$AM$2:$AM$10000&gt;=K42)*(dane_null!$BF$2:$BF$10000=L42)*(dane_null!$AL$2:$AL$10000="kobieta"))+SUMPRODUCT((dane_null!$AM$2:$AM$10000&gt;=K42)*(dane_null!$BF$2:$BF$10000=M42)*(dane_null!$AL$2:$AL$10000="kobieta"))+SUMPRODUCT((dane_null!$AM$2:$AM$10000&gt;=K42)*(dane_null!$BG$2:$BG$10000=L42)*(dane_null!$BF$2:$BF$10000&lt;&gt;M42)*(dane_null!$AL$2:$AL$10000="kobieta"))+SUMPRODUCT((dane_null!$AM$2:$AM$10000&gt;=K42)*(dane_null!$BG$2:$BG$10000=M42)*(dane_null!$BF$2:$BF$10000&lt;&gt;L42)*(dane_null!$AL$2:$AL$10000="kobieta"))</f>
        <v>0</v>
      </c>
      <c r="G42" s="115">
        <f>SUMPRODUCT((dane_null!$AM$2:$AM$10000&gt;=K42)*(dane_null!$BF$2:$BF$10000=L42)*(dane_null!$AL$2:$AL$10000="mężczyzna"))+SUMPRODUCT((dane_null!$AM$2:$AM$10000&gt;=K42)*(dane_null!$BF$2:$BF$10000=M42)*(dane_null!$AL$2:$AL$10000="mężczyzna"))+SUMPRODUCT((dane_null!$AM$2:$AM$10000&gt;=K42)*(dane_null!$BG$2:$BG$10000=L42)*(dane_null!$BF$2:$BF$10000&lt;&gt;M42)*(dane_null!$AL$2:$AL$10000="mężczyzna"))+SUMPRODUCT((dane_null!$AM$2:$AM$10000&gt;=K42)*(dane_null!$BG$2:$BG$10000=M42)*(dane_null!$BF$2:$BF$10000&lt;&gt;L42)*(dane_null!$AL$2:$AL$10000="mężczyzna"))</f>
        <v>0</v>
      </c>
      <c r="H42" s="115">
        <f t="shared" si="9"/>
        <v>0</v>
      </c>
      <c r="I42" s="120" t="e">
        <f t="shared" si="4"/>
        <v>#VALUE!</v>
      </c>
      <c r="J42" s="120" t="e">
        <f t="shared" si="5"/>
        <v>#VALUE!</v>
      </c>
      <c r="K42" s="147">
        <v>25</v>
      </c>
      <c r="L42" s="22" t="s">
        <v>73</v>
      </c>
      <c r="M42" s="22" t="s">
        <v>296</v>
      </c>
      <c r="N42" s="22"/>
      <c r="O42" s="83"/>
      <c r="P42" s="163" t="str">
        <f>Wybierz!E35</f>
        <v>NIE</v>
      </c>
      <c r="Q42" s="84" t="s">
        <v>279</v>
      </c>
      <c r="R42" s="157" t="s">
        <v>219</v>
      </c>
      <c r="S42" s="84" t="s">
        <v>160</v>
      </c>
      <c r="T42" s="23" t="s">
        <v>329</v>
      </c>
      <c r="U42" s="171" t="s">
        <v>225</v>
      </c>
      <c r="V42" s="9" t="s">
        <v>415</v>
      </c>
      <c r="W42" s="9" t="s">
        <v>450</v>
      </c>
    </row>
    <row r="43" spans="1:23" ht="120">
      <c r="A43" s="162" t="s">
        <v>238</v>
      </c>
      <c r="B43" s="87" t="s">
        <v>239</v>
      </c>
      <c r="C43" s="116" t="e">
        <f>sum_unikal!V7</f>
        <v>#VALUE!</v>
      </c>
      <c r="D43" s="116" t="e">
        <f>sum_unikal!W7</f>
        <v>#VALUE!</v>
      </c>
      <c r="E43" s="116" t="e">
        <f t="shared" si="8"/>
        <v>#VALUE!</v>
      </c>
      <c r="F43" s="116">
        <f>sum_unikal!X7</f>
        <v>0</v>
      </c>
      <c r="G43" s="116">
        <f>sum_unikal!Y7</f>
        <v>0</v>
      </c>
      <c r="H43" s="116">
        <f t="shared" si="9"/>
        <v>0</v>
      </c>
      <c r="I43" s="114" t="e">
        <f t="shared" si="4"/>
        <v>#VALUE!</v>
      </c>
      <c r="J43" s="114" t="e">
        <f t="shared" si="5"/>
        <v>#VALUE!</v>
      </c>
      <c r="K43" s="109" t="s">
        <v>256</v>
      </c>
      <c r="L43" s="87"/>
      <c r="M43" s="87"/>
      <c r="N43" s="87"/>
      <c r="O43" s="118"/>
      <c r="P43" s="156" t="str">
        <f>Wybierz!E36</f>
        <v>NIE</v>
      </c>
      <c r="Q43" s="80" t="s">
        <v>279</v>
      </c>
      <c r="R43" s="79" t="s">
        <v>240</v>
      </c>
      <c r="S43" s="87" t="s">
        <v>241</v>
      </c>
      <c r="T43" s="110" t="s">
        <v>329</v>
      </c>
      <c r="U43" s="172" t="s">
        <v>224</v>
      </c>
      <c r="V43" s="15" t="s">
        <v>180</v>
      </c>
      <c r="W43" s="15" t="s">
        <v>450</v>
      </c>
    </row>
    <row r="44" spans="1:23" ht="96">
      <c r="A44" s="83" t="s">
        <v>153</v>
      </c>
      <c r="B44" s="22" t="s">
        <v>154</v>
      </c>
      <c r="C44" s="115" t="e">
        <f>SUMPRODUCT((dane_null!$BD$2:$BD$10000=K44)*(dane_null!$AL$2:$AL$10000="kobieta")*(dane_null!$AZ$2:$AZ$10000&gt;=I44)*(dane_null!$AZ$2:$AZ$10000&lt;=J44))+SUMPRODUCT((dane_null!$BD$2:$BD$10000=L44)*(dane_null!$AL$2:$AL$10000="kobieta")*(dane_null!$AZ$2:$AZ$10000&gt;=I44)*(dane_null!$AZ$2:$AZ$10000&lt;=J44))</f>
        <v>#VALUE!</v>
      </c>
      <c r="D44" s="115" t="e">
        <f>SUMPRODUCT((dane_null!$BD$2:$BD$10000=K44)*(dane_null!$AL$2:$AL$10000="mężczyzna")*(dane_null!$AZ$2:$AZ$10000&gt;=I44)*(dane_null!$AZ$2:$AZ$10000&lt;=J44))+SUMPRODUCT((dane_null!$BD$2:$BD$10000=L44)*(dane_null!$AL$2:$AL$10000="mężczyzna")*(dane_null!$AZ$2:$AZ$10000&gt;=I44)*(dane_null!$AZ$2:$AZ$10000&lt;=J44))</f>
        <v>#VALUE!</v>
      </c>
      <c r="E44" s="115" t="e">
        <f t="shared" si="8"/>
        <v>#VALUE!</v>
      </c>
      <c r="F44" s="115">
        <f>SUMPRODUCT((dane_null!$BD$2:$BD$10000=K44)*(dane_null!$AL$2:$AL$10000="kobieta"))+SUMPRODUCT((dane_null!$BD$2:$BD$10000=L44)*(dane_null!$AL$2:$AL$10000="kobieta"))</f>
        <v>0</v>
      </c>
      <c r="G44" s="115">
        <f>SUMPRODUCT((dane_null!$BD$2:$BD$10000=K44)*(dane_null!$AL$2:$AL$10000="mężczyzna"))+SUMPRODUCT((dane_null!$BD$2:$BD$10000=L44)*(dane_null!$AL$2:$AL$10000="mężczyzna"))</f>
        <v>0</v>
      </c>
      <c r="H44" s="115">
        <f t="shared" si="9"/>
        <v>0</v>
      </c>
      <c r="I44" s="120" t="e">
        <f t="shared" si="4"/>
        <v>#VALUE!</v>
      </c>
      <c r="J44" s="120" t="e">
        <f t="shared" si="5"/>
        <v>#VALUE!</v>
      </c>
      <c r="K44" s="147" t="s">
        <v>69</v>
      </c>
      <c r="L44" s="147" t="s">
        <v>220</v>
      </c>
      <c r="M44" s="22"/>
      <c r="N44" s="22"/>
      <c r="O44" s="83"/>
      <c r="P44" s="163" t="str">
        <f>Wybierz!E37</f>
        <v>NIE</v>
      </c>
      <c r="Q44" s="84" t="s">
        <v>279</v>
      </c>
      <c r="R44" s="147" t="s">
        <v>365</v>
      </c>
      <c r="S44" s="84" t="s">
        <v>366</v>
      </c>
      <c r="T44" s="23" t="s">
        <v>329</v>
      </c>
      <c r="U44" s="171" t="s">
        <v>223</v>
      </c>
      <c r="V44" s="9" t="s">
        <v>449</v>
      </c>
      <c r="W44" s="9" t="s">
        <v>450</v>
      </c>
    </row>
    <row r="45" spans="1:23" s="89" customFormat="1" ht="63.75">
      <c r="A45" s="146" t="s">
        <v>269</v>
      </c>
      <c r="B45" s="155" t="s">
        <v>484</v>
      </c>
      <c r="C45" s="116" t="s">
        <v>67</v>
      </c>
      <c r="D45" s="116" t="s">
        <v>67</v>
      </c>
      <c r="E45" s="116" t="e">
        <f>SUMPRODUCT((instytucje!$K$2:$K$8699=K45)*(instytucje!$L$2:$L$8699=L45)*(instytucje!$X$2:$X$8699&gt;=I45)*(instytucje!$X$2:$X$8699&lt;=J45))</f>
        <v>#VALUE!</v>
      </c>
      <c r="F45" s="116" t="s">
        <v>67</v>
      </c>
      <c r="G45" s="116" t="s">
        <v>67</v>
      </c>
      <c r="H45" s="116">
        <f>SUMPRODUCT((instytucje!$K$2:$K$8699=K45)*(instytucje!$L$2:$L$8699=L45))</f>
        <v>0</v>
      </c>
      <c r="I45" s="114" t="e">
        <f t="shared" si="4"/>
        <v>#VALUE!</v>
      </c>
      <c r="J45" s="114" t="e">
        <f t="shared" si="5"/>
        <v>#VALUE!</v>
      </c>
      <c r="K45" s="109" t="s">
        <v>221</v>
      </c>
      <c r="L45" s="109" t="s">
        <v>222</v>
      </c>
      <c r="M45" s="87"/>
      <c r="N45" s="87"/>
      <c r="O45" s="118"/>
      <c r="P45" s="156" t="str">
        <f>Wybierz!E38</f>
        <v>NIE</v>
      </c>
      <c r="Q45" s="165" t="s">
        <v>207</v>
      </c>
      <c r="R45" s="79" t="s">
        <v>93</v>
      </c>
      <c r="S45" s="87" t="s">
        <v>208</v>
      </c>
      <c r="T45" s="156" t="s">
        <v>329</v>
      </c>
      <c r="U45" s="172" t="s">
        <v>226</v>
      </c>
      <c r="V45" s="15" t="s">
        <v>449</v>
      </c>
      <c r="W45" s="15" t="s">
        <v>450</v>
      </c>
    </row>
    <row r="46" spans="1:23" ht="180">
      <c r="A46" s="166" t="s">
        <v>209</v>
      </c>
      <c r="B46" s="22" t="s">
        <v>488</v>
      </c>
      <c r="C46" s="115" t="e">
        <f>sum_unikal!Z7</f>
        <v>#VALUE!</v>
      </c>
      <c r="D46" s="115" t="e">
        <f>sum_unikal!AA7</f>
        <v>#VALUE!</v>
      </c>
      <c r="E46" s="115" t="e">
        <f>C46+D46</f>
        <v>#VALUE!</v>
      </c>
      <c r="F46" s="115">
        <f>sum_unikal!AB7</f>
        <v>0</v>
      </c>
      <c r="G46" s="115">
        <f>sum_unikal!AC7</f>
        <v>0</v>
      </c>
      <c r="H46" s="115">
        <f>G46+F46</f>
        <v>0</v>
      </c>
      <c r="I46" s="120" t="e">
        <f t="shared" si="4"/>
        <v>#VALUE!</v>
      </c>
      <c r="J46" s="120" t="e">
        <f t="shared" si="5"/>
        <v>#VALUE!</v>
      </c>
      <c r="K46" s="147" t="s">
        <v>256</v>
      </c>
      <c r="L46" s="22"/>
      <c r="M46" s="22"/>
      <c r="N46" s="22"/>
      <c r="O46" s="83"/>
      <c r="P46" s="163" t="str">
        <f>Wybierz!E39</f>
        <v>NIE</v>
      </c>
      <c r="Q46" s="84" t="s">
        <v>279</v>
      </c>
      <c r="R46" s="64" t="s">
        <v>489</v>
      </c>
      <c r="S46" s="22" t="s">
        <v>490</v>
      </c>
      <c r="T46" s="23" t="s">
        <v>329</v>
      </c>
      <c r="U46" s="171" t="s">
        <v>228</v>
      </c>
      <c r="V46" s="9" t="s">
        <v>415</v>
      </c>
      <c r="W46" s="9" t="s">
        <v>450</v>
      </c>
    </row>
    <row r="47" spans="1:23" ht="179.25">
      <c r="A47" s="87" t="s">
        <v>92</v>
      </c>
      <c r="B47" s="87" t="s">
        <v>362</v>
      </c>
      <c r="C47" s="116" t="e">
        <f>C48+C49</f>
        <v>#VALUE!</v>
      </c>
      <c r="D47" s="116" t="e">
        <f>D48+D49</f>
        <v>#VALUE!</v>
      </c>
      <c r="E47" s="116" t="e">
        <f>C47+D47</f>
        <v>#VALUE!</v>
      </c>
      <c r="F47" s="116">
        <f>F48+F49</f>
        <v>0</v>
      </c>
      <c r="G47" s="116">
        <f>G48+G49</f>
        <v>0</v>
      </c>
      <c r="H47" s="116">
        <f>G47+F47</f>
        <v>0</v>
      </c>
      <c r="I47" s="114" t="e">
        <f t="shared" si="4"/>
        <v>#VALUE!</v>
      </c>
      <c r="J47" s="114" t="e">
        <f t="shared" si="5"/>
        <v>#VALUE!</v>
      </c>
      <c r="K47" s="109" t="s">
        <v>69</v>
      </c>
      <c r="L47" s="109" t="s">
        <v>220</v>
      </c>
      <c r="M47" s="87" t="s">
        <v>73</v>
      </c>
      <c r="N47" s="87" t="s">
        <v>296</v>
      </c>
      <c r="O47" s="118"/>
      <c r="P47" s="156" t="str">
        <f>Wybierz!E40</f>
        <v>NIE</v>
      </c>
      <c r="Q47" s="80" t="s">
        <v>279</v>
      </c>
      <c r="R47" s="109" t="s">
        <v>286</v>
      </c>
      <c r="S47" s="87" t="s">
        <v>287</v>
      </c>
      <c r="T47" s="110" t="s">
        <v>329</v>
      </c>
      <c r="U47" s="172" t="s">
        <v>225</v>
      </c>
      <c r="V47" s="15" t="s">
        <v>415</v>
      </c>
      <c r="W47" s="15" t="s">
        <v>450</v>
      </c>
    </row>
    <row r="48" spans="1:23" ht="179.25">
      <c r="A48" s="177" t="s">
        <v>60</v>
      </c>
      <c r="B48" s="177" t="s">
        <v>63</v>
      </c>
      <c r="C48" s="175" t="e">
        <f>SUMPRODUCT((dane_null!$BD$2:$BD$10000=K48)*(dane_null!$BF$2:$BF$10000=L48)*(dane_null!$AL$2:$AL$10000="kobieta")*(dane_null!$BA$2:$BA$10000&gt;=I48)*(dane_null!$BA$2:$BA$10000&lt;=J48))+SUMPRODUCT((dane_null!$BD$2:$BD$10000=K48)*(dane_null!$BF$2:$BF$10000=M48)*(dane_null!$AL$2:$AL$10000="kobieta")*(dane_null!$BA$2:$BA$10000&gt;=I48)*(dane_null!$BA$2:$BA$10000&lt;=J48))+SUMPRODUCT((dane_null!$BD$2:$BD$10000=K48)*(dane_null!$BG$2:$BG$10000=L48)*(dane_null!$BF$2:$BF$10000&lt;&gt;M48)*(dane_null!$AL$2:$AL$10000="kobieta")*(dane_null!$BA$2:$BA$10000&gt;=I48)*(dane_null!$BA$2:$BA$10000&lt;=J48))+SUMPRODUCT((dane_null!$BD$2:$BD$10000=K48)*(dane_null!$BG$2:$BG$10000=M48)*(dane_null!$BF$2:$BF$10000&lt;&gt;L48)*(dane_null!$AL$2:$AL$10000="kobieta")*(dane_null!$BA$2:$BA$10000&gt;=I48)*(dane_null!$BA$2:$BA$10000&lt;=J48))</f>
        <v>#VALUE!</v>
      </c>
      <c r="D48" s="175" t="e">
        <f>SUMPRODUCT((dane_null!$BD$2:$BD$10000=K48)*(dane_null!$BF$2:$BF$10000=L48)*(dane_null!$AL$2:$AL$10000="mężczyzna")*(dane_null!$BA$2:$BA$10000&gt;=I48)*(dane_null!$BA$2:$BA$10000&lt;=J48))+SUMPRODUCT((dane_null!$BD$2:$BD$10000=K48)*(dane_null!$BF$2:$BF$10000=M48)*(dane_null!$AL$2:$AL$10000="mężczyzna")*(dane_null!$BA$2:$BA$10000&gt;=I48)*(dane_null!$BA$2:$BA$10000&lt;=J48))+SUMPRODUCT((dane_null!$BD$2:$BD$10000=K48)*(dane_null!$BG$2:$BG$10000=L48)*(dane_null!$BF$2:$BF$10000&lt;&gt;M48)*(dane_null!$AL$2:$AL$10000="mężczyzna")*(dane_null!$BA$2:$BA$10000&gt;=I48)*(dane_null!$BA$2:$BA$10000&lt;=J48))+SUMPRODUCT((dane_null!$BD$2:$BD$10000=K48)*(dane_null!$BG$2:$BG$10000=M48)*(dane_null!$BF$2:$BF$10000&lt;&gt;L48)*(dane_null!$AL$2:$AL$10000="mężczyzna")*(dane_null!$BA$2:$BA$10000&gt;=I48)*(dane_null!$BA$2:$BA$10000&lt;=J48))</f>
        <v>#VALUE!</v>
      </c>
      <c r="E48" s="175" t="e">
        <f>C48+D48</f>
        <v>#VALUE!</v>
      </c>
      <c r="F48" s="175">
        <f>SUMPRODUCT((dane_null!$BD$2:$BD$10000=K48)*(dane_null!$BF$2:$BF$10000=L48)*(dane_null!$AL$2:$AL$10000="kobieta"))+SUMPRODUCT((dane_null!$BD$2:$BD$10000=K48)*(dane_null!$BF$2:$BF$10000=M48)*(dane_null!$AL$2:$AL$10000="kobieta"))+SUMPRODUCT((dane_null!$BD$2:$BD$10000=K48)*(dane_null!$BG$2:$BG$10000=L48)*(dane_null!$BF$2:$BF$10000&lt;&gt;M48)*(dane_null!$AL$2:$AL$10000="kobieta"))+SUMPRODUCT((dane_null!$BD$2:$BD$10000=K48)*(dane_null!$BG$2:$BG$10000=M48)*(dane_null!$BF$2:$BF$10000&lt;&gt;L48)*(dane_null!$AL$2:$AL$10000="kobieta"))</f>
        <v>0</v>
      </c>
      <c r="G48" s="175">
        <f>SUMPRODUCT((dane_null!$BD$2:$BD$10000=K48)*(dane_null!$BF$2:$BF$10000=L48)*(dane_null!$AL$2:$AL$10000="mężczyzna"))+SUMPRODUCT((dane_null!$BD$2:$BD$10000=K48)*(dane_null!$BF$2:$BF$10000=M48)*(dane_null!$AL$2:$AL$10000="mężczyzna"))+SUMPRODUCT((dane_null!$BD$2:$BD$10000=K48)*(dane_null!$BG$2:$BG$10000=L48)*(dane_null!$BF$2:$BF$10000&lt;&gt;M48)*(dane_null!$AL$2:$AL$10000="mężczyzna"))+SUMPRODUCT((dane_null!$BD$2:$BD$10000=K48)*(dane_null!$BG$2:$BG$10000=M48)*(dane_null!$BF$2:$BF$10000&lt;&gt;L48)*(dane_null!$AL$2:$AL$10000="mężczyzna"))</f>
        <v>0</v>
      </c>
      <c r="H48" s="175">
        <f>G48+F48</f>
        <v>0</v>
      </c>
      <c r="I48" s="176" t="e">
        <f t="shared" si="4"/>
        <v>#VALUE!</v>
      </c>
      <c r="J48" s="176" t="e">
        <f t="shared" si="5"/>
        <v>#VALUE!</v>
      </c>
      <c r="K48" s="177" t="s">
        <v>69</v>
      </c>
      <c r="L48" s="180" t="s">
        <v>73</v>
      </c>
      <c r="M48" s="180" t="s">
        <v>296</v>
      </c>
      <c r="N48" s="180"/>
      <c r="O48" s="187"/>
      <c r="P48" s="193" t="str">
        <f>Wybierz!E40</f>
        <v>NIE</v>
      </c>
      <c r="Q48" s="185" t="s">
        <v>279</v>
      </c>
      <c r="R48" s="177" t="s">
        <v>286</v>
      </c>
      <c r="S48" s="180" t="s">
        <v>287</v>
      </c>
      <c r="T48" s="181" t="s">
        <v>329</v>
      </c>
      <c r="U48" s="186" t="s">
        <v>225</v>
      </c>
      <c r="V48" s="183" t="s">
        <v>415</v>
      </c>
      <c r="W48" s="183" t="s">
        <v>450</v>
      </c>
    </row>
    <row r="49" spans="1:23" ht="179.25">
      <c r="A49" s="177" t="s">
        <v>61</v>
      </c>
      <c r="B49" s="177" t="s">
        <v>62</v>
      </c>
      <c r="C49" s="175" t="e">
        <f>SUMPRODUCT((dane_null!$BD$2:$BD$10000=K49)*(dane_null!$BF$2:$BF$10000=L49)*(dane_null!$AL$2:$AL$10000="kobieta")*(dane_null!$BA$2:$BA$10000&gt;=I49)*(dane_null!$BA$2:$BA$10000&lt;=J49))+SUMPRODUCT((dane_null!$BD$2:$BD$10000=K49)*(dane_null!$BF$2:$BF$10000=M49)*(dane_null!$AL$2:$AL$10000="kobieta")*(dane_null!$BA$2:$BA$10000&gt;=I49)*(dane_null!$BA$2:$BA$10000&lt;=J49))+SUMPRODUCT((dane_null!$BD$2:$BD$10000=K49)*(dane_null!$BG$2:$BG$10000=L49)*(dane_null!$BF$2:$BF$10000&lt;&gt;M49)*(dane_null!$AL$2:$AL$10000="kobieta")*(dane_null!$BA$2:$BA$10000&gt;=I49)*(dane_null!$BA$2:$BA$10000&lt;=J49))+SUMPRODUCT((dane_null!$BD$2:$BD$10000=K49)*(dane_null!$BG$2:$BG$10000=M49)*(dane_null!$BF$2:$BF$10000&lt;&gt;L49)*(dane_null!$AL$2:$AL$10000="kobieta")*(dane_null!$BA$2:$BA$10000&gt;=I49)*(dane_null!$BA$2:$BA$10000&lt;=J49))</f>
        <v>#VALUE!</v>
      </c>
      <c r="D49" s="175" t="e">
        <f>SUMPRODUCT((dane_null!$BD$2:$BD$10000=K49)*(dane_null!$BF$2:$BF$10000=L49)*(dane_null!$AL$2:$AL$10000="mężczyzna")*(dane_null!$BA$2:$BA$10000&gt;=I49)*(dane_null!$BA$2:$BA$10000&lt;J49))+SUMPRODUCT((dane_null!$BD$2:$BD$10000=K49)*(dane_null!$BF$2:$BF$10000=M49)*(dane_null!$AL$2:$AL$10000="mężczyzna")*(dane_null!$BA$2:$BA$10000&gt;=I49)*(dane_null!$BA$2:$BA$10000&lt;J49))+SUMPRODUCT((dane_null!$BD$2:$BD$10000=K49)*(dane_null!$BG$2:$BG$10000=L49)*(dane_null!$BF$2:$BF$10000&lt;&gt;M49)*(dane_null!$AL$2:$AL$10000="mężczyzna")*(dane_null!$BA$2:$BA$10000&gt;=I49)*(dane_null!$BA$2:$BA$10000&lt;J49))+SUMPRODUCT((dane_null!$BD$2:$BD$10000=K49)*(dane_null!$BG$2:$BG$10000=M49)*(dane_null!$BF$2:$BF$10000&lt;&gt;L49)*(dane_null!$AL$2:$AL$10000="mężczyzna")*(dane_null!$BA$2:$BA$10000&gt;=I49)*(dane_null!$BA$2:$BA$10000&lt;J49))</f>
        <v>#VALUE!</v>
      </c>
      <c r="E49" s="175" t="e">
        <f>C49+D49</f>
        <v>#VALUE!</v>
      </c>
      <c r="F49" s="175">
        <f>SUMPRODUCT((dane_null!$BD$2:$BD$10000=K49)*(dane_null!$BF$2:$BF$10000=L49)*(dane_null!$AL$2:$AL$10000="kobieta"))+SUMPRODUCT((dane_null!$BD$2:$BD$10000=K49)*(dane_null!$BF$2:$BF$10000=M49)*(dane_null!$AL$2:$AL$10000="kobieta"))+SUMPRODUCT((dane_null!$BD$2:$BD$10000=K49)*(dane_null!$BG$2:$BG$10000=L49)*(dane_null!$BF$2:$BF$10000&lt;&gt;M49)*(dane_null!$AL$2:$AL$10000="kobieta"))+SUMPRODUCT((dane_null!$BD$2:$BD$10000=K49)*(dane_null!$BG$2:$BG$10000=M49)*(dane_null!$BF$2:$BF$10000&lt;&gt;L49)*(dane_null!$AL$2:$AL$10000="kobieta"))</f>
        <v>0</v>
      </c>
      <c r="G49" s="175">
        <f>SUMPRODUCT((dane_null!$BD$2:$BD$10000=K49)*(dane_null!$BF$2:$BF$10000=L49)*(dane_null!$AL$2:$AL$10000="mężczyzna"))+SUMPRODUCT((dane_null!$BD$2:$BD$10000=K49)*(dane_null!$BF$2:$BF$10000=M49)*(dane_null!$AL$2:$AL$10000="mężczyzna"))+SUMPRODUCT((dane_null!$BD$2:$BD$10000=K49)*(dane_null!$BG$2:$BG$10000=L49)*(dane_null!$BF$2:$BF$10000&lt;&gt;M49)*(dane_null!$AL$2:$AL$10000="mężczyzna"))+SUMPRODUCT((dane_null!$BD$2:$BD$10000=K49)*(dane_null!$BG$2:$BG$10000=M49)*(dane_null!$BF$2:$BF$10000&lt;&gt;L49)*(dane_null!$AL$2:$AL$10000="mężczyzna"))</f>
        <v>0</v>
      </c>
      <c r="H49" s="175">
        <f>G49+F49</f>
        <v>0</v>
      </c>
      <c r="I49" s="176" t="e">
        <f t="shared" si="4"/>
        <v>#VALUE!</v>
      </c>
      <c r="J49" s="176" t="e">
        <f t="shared" si="5"/>
        <v>#VALUE!</v>
      </c>
      <c r="K49" s="177" t="s">
        <v>220</v>
      </c>
      <c r="L49" s="180" t="s">
        <v>73</v>
      </c>
      <c r="M49" s="180" t="s">
        <v>296</v>
      </c>
      <c r="N49" s="180"/>
      <c r="O49" s="187"/>
      <c r="P49" s="193" t="str">
        <f>Wybierz!E40</f>
        <v>NIE</v>
      </c>
      <c r="Q49" s="185" t="s">
        <v>279</v>
      </c>
      <c r="R49" s="177" t="s">
        <v>286</v>
      </c>
      <c r="S49" s="180" t="s">
        <v>287</v>
      </c>
      <c r="T49" s="181" t="s">
        <v>329</v>
      </c>
      <c r="U49" s="186" t="s">
        <v>225</v>
      </c>
      <c r="V49" s="183" t="s">
        <v>415</v>
      </c>
      <c r="W49" s="183" t="s">
        <v>450</v>
      </c>
    </row>
    <row r="50" spans="1:23" ht="15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189"/>
      <c r="Q50" s="99"/>
      <c r="R50" s="98"/>
      <c r="S50" s="100"/>
      <c r="U50" s="102"/>
      <c r="V50" s="103"/>
      <c r="W50" s="103"/>
    </row>
    <row r="52" spans="1:23" ht="21">
      <c r="A52" s="104" t="s">
        <v>427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90"/>
      <c r="Q52" s="100"/>
      <c r="R52" s="100"/>
      <c r="S52" s="100"/>
      <c r="U52" s="100"/>
      <c r="V52" s="100"/>
      <c r="W52" s="100"/>
    </row>
    <row r="53" spans="1:23" ht="18.75">
      <c r="A53" s="105" t="s">
        <v>266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90"/>
      <c r="Q53" s="100"/>
      <c r="R53" s="100"/>
      <c r="S53" s="100"/>
      <c r="U53" s="100"/>
      <c r="V53" s="100"/>
      <c r="W53" s="100"/>
    </row>
    <row r="54" spans="1:23" ht="18.75">
      <c r="A54" s="106" t="s">
        <v>13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90"/>
      <c r="Q54" s="100"/>
      <c r="R54" s="100"/>
      <c r="S54" s="100"/>
      <c r="U54" s="100"/>
      <c r="V54" s="100"/>
      <c r="W54" s="100"/>
    </row>
    <row r="55" spans="1:23" ht="18.75">
      <c r="A55" s="106" t="s">
        <v>14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90"/>
      <c r="Q55" s="100"/>
      <c r="R55" s="100"/>
      <c r="S55" s="100"/>
      <c r="U55" s="100"/>
      <c r="V55" s="100"/>
      <c r="W55" s="100"/>
    </row>
    <row r="56" spans="1:23" ht="18.75">
      <c r="A56" s="107" t="s">
        <v>459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90"/>
      <c r="Q56" s="100"/>
      <c r="R56" s="100"/>
      <c r="S56" s="100"/>
      <c r="U56" s="100"/>
      <c r="V56" s="100"/>
      <c r="W56" s="100"/>
    </row>
    <row r="57" ht="18.75">
      <c r="A57" s="106" t="s">
        <v>299</v>
      </c>
    </row>
  </sheetData>
  <sheetProtection password="E7A9" sheet="1" objects="1" scenarios="1"/>
  <autoFilter ref="A1:W49"/>
  <printOptions/>
  <pageMargins left="0.75" right="0.75" top="1" bottom="1" header="0.5" footer="0.5"/>
  <pageSetup horizontalDpi="600" verticalDpi="600" orientation="portrait" paperSize="9" r:id="rId1"/>
  <ignoredErrors>
    <ignoredError sqref="E32 E14 E21 H21 H26 E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1:CR119"/>
  <sheetViews>
    <sheetView zoomScale="75" zoomScaleNormal="75" zoomScalePageLayoutView="0" workbookViewId="0" topLeftCell="A48">
      <selection activeCell="B50" sqref="B50"/>
    </sheetView>
  </sheetViews>
  <sheetFormatPr defaultColWidth="9.00390625" defaultRowHeight="12.75"/>
  <cols>
    <col min="1" max="1" width="22.25390625" style="6" customWidth="1"/>
    <col min="2" max="2" width="35.625" style="6" customWidth="1"/>
    <col min="3" max="3" width="18.75390625" style="6" customWidth="1"/>
    <col min="4" max="4" width="55.875" style="6" customWidth="1"/>
    <col min="5" max="5" width="43.625" style="6" customWidth="1"/>
    <col min="6" max="6" width="21.625" style="6" customWidth="1"/>
    <col min="7" max="7" width="24.75390625" style="101" customWidth="1"/>
    <col min="8" max="8" width="22.00390625" style="6" customWidth="1"/>
    <col min="9" max="9" width="28.00390625" style="6" customWidth="1"/>
    <col min="10" max="10" width="37.25390625" style="6" customWidth="1"/>
    <col min="11" max="16384" width="9.125" style="6" customWidth="1"/>
  </cols>
  <sheetData>
    <row r="1" spans="1:10" ht="75">
      <c r="A1" s="1" t="s">
        <v>44</v>
      </c>
      <c r="B1" s="1" t="s">
        <v>45</v>
      </c>
      <c r="C1" s="2" t="s">
        <v>46</v>
      </c>
      <c r="D1" s="1" t="s">
        <v>47</v>
      </c>
      <c r="E1" s="3" t="s">
        <v>48</v>
      </c>
      <c r="F1" s="1" t="s">
        <v>49</v>
      </c>
      <c r="G1" s="3" t="s">
        <v>50</v>
      </c>
      <c r="H1" s="4" t="s">
        <v>51</v>
      </c>
      <c r="I1" s="5" t="s">
        <v>275</v>
      </c>
      <c r="J1" s="4" t="s">
        <v>276</v>
      </c>
    </row>
    <row r="2" spans="1:10" ht="153.75">
      <c r="A2" s="7" t="s">
        <v>277</v>
      </c>
      <c r="B2" s="8" t="s">
        <v>278</v>
      </c>
      <c r="C2" s="9" t="s">
        <v>279</v>
      </c>
      <c r="D2" s="10" t="s">
        <v>280</v>
      </c>
      <c r="E2" s="133" t="s">
        <v>230</v>
      </c>
      <c r="F2" s="11" t="s">
        <v>446</v>
      </c>
      <c r="G2" s="12" t="s">
        <v>447</v>
      </c>
      <c r="H2" s="13" t="s">
        <v>448</v>
      </c>
      <c r="I2" s="9" t="s">
        <v>449</v>
      </c>
      <c r="J2" s="9" t="s">
        <v>450</v>
      </c>
    </row>
    <row r="3" spans="1:10" ht="151.5">
      <c r="A3" s="14" t="s">
        <v>277</v>
      </c>
      <c r="B3" s="14" t="s">
        <v>278</v>
      </c>
      <c r="C3" s="15" t="s">
        <v>451</v>
      </c>
      <c r="D3" s="16" t="s">
        <v>452</v>
      </c>
      <c r="E3" s="16" t="s">
        <v>453</v>
      </c>
      <c r="F3" s="17" t="s">
        <v>428</v>
      </c>
      <c r="G3" s="18" t="s">
        <v>447</v>
      </c>
      <c r="H3" s="19" t="s">
        <v>448</v>
      </c>
      <c r="I3" s="20" t="s">
        <v>449</v>
      </c>
      <c r="J3" s="20" t="s">
        <v>450</v>
      </c>
    </row>
    <row r="4" spans="1:10" ht="151.5">
      <c r="A4" s="14" t="s">
        <v>277</v>
      </c>
      <c r="B4" s="14" t="s">
        <v>278</v>
      </c>
      <c r="C4" s="15" t="s">
        <v>429</v>
      </c>
      <c r="D4" s="16" t="s">
        <v>430</v>
      </c>
      <c r="E4" s="16" t="s">
        <v>431</v>
      </c>
      <c r="F4" s="17" t="s">
        <v>428</v>
      </c>
      <c r="G4" s="18" t="s">
        <v>447</v>
      </c>
      <c r="H4" s="19" t="s">
        <v>448</v>
      </c>
      <c r="I4" s="20" t="s">
        <v>449</v>
      </c>
      <c r="J4" s="20" t="s">
        <v>450</v>
      </c>
    </row>
    <row r="5" spans="1:10" ht="194.25">
      <c r="A5" s="7" t="s">
        <v>432</v>
      </c>
      <c r="B5" s="21" t="s">
        <v>164</v>
      </c>
      <c r="C5" s="9" t="s">
        <v>279</v>
      </c>
      <c r="D5" s="22" t="s">
        <v>319</v>
      </c>
      <c r="E5" s="22" t="s">
        <v>328</v>
      </c>
      <c r="F5" s="11" t="s">
        <v>446</v>
      </c>
      <c r="G5" s="23" t="s">
        <v>329</v>
      </c>
      <c r="H5" s="13" t="s">
        <v>448</v>
      </c>
      <c r="I5" s="9" t="s">
        <v>449</v>
      </c>
      <c r="J5" s="9" t="s">
        <v>450</v>
      </c>
    </row>
    <row r="6" spans="1:10" ht="194.25">
      <c r="A6" s="24" t="s">
        <v>432</v>
      </c>
      <c r="B6" s="25" t="s">
        <v>164</v>
      </c>
      <c r="C6" s="15" t="s">
        <v>451</v>
      </c>
      <c r="D6" s="26" t="s">
        <v>216</v>
      </c>
      <c r="E6" s="26" t="s">
        <v>217</v>
      </c>
      <c r="F6" s="27" t="s">
        <v>468</v>
      </c>
      <c r="G6" s="18" t="s">
        <v>329</v>
      </c>
      <c r="H6" s="19" t="s">
        <v>448</v>
      </c>
      <c r="I6" s="20" t="s">
        <v>449</v>
      </c>
      <c r="J6" s="20" t="s">
        <v>450</v>
      </c>
    </row>
    <row r="7" spans="1:10" ht="194.25">
      <c r="A7" s="24" t="s">
        <v>432</v>
      </c>
      <c r="B7" s="25" t="s">
        <v>164</v>
      </c>
      <c r="C7" s="15" t="s">
        <v>429</v>
      </c>
      <c r="D7" s="26" t="s">
        <v>146</v>
      </c>
      <c r="E7" s="26" t="s">
        <v>147</v>
      </c>
      <c r="F7" s="27" t="s">
        <v>468</v>
      </c>
      <c r="G7" s="18" t="s">
        <v>329</v>
      </c>
      <c r="H7" s="19" t="s">
        <v>448</v>
      </c>
      <c r="I7" s="20" t="s">
        <v>449</v>
      </c>
      <c r="J7" s="20" t="s">
        <v>450</v>
      </c>
    </row>
    <row r="8" spans="1:10" ht="126">
      <c r="A8" s="7" t="s">
        <v>148</v>
      </c>
      <c r="B8" s="21" t="s">
        <v>149</v>
      </c>
      <c r="C8" s="28" t="s">
        <v>279</v>
      </c>
      <c r="D8" s="22" t="s">
        <v>5</v>
      </c>
      <c r="E8" s="8" t="s">
        <v>6</v>
      </c>
      <c r="F8" s="11" t="s">
        <v>446</v>
      </c>
      <c r="G8" s="29" t="s">
        <v>447</v>
      </c>
      <c r="H8" s="13" t="s">
        <v>448</v>
      </c>
      <c r="I8" s="9" t="s">
        <v>449</v>
      </c>
      <c r="J8" s="9" t="s">
        <v>450</v>
      </c>
    </row>
    <row r="9" spans="1:10" ht="126">
      <c r="A9" s="24" t="s">
        <v>148</v>
      </c>
      <c r="B9" s="30" t="s">
        <v>149</v>
      </c>
      <c r="C9" s="15" t="s">
        <v>451</v>
      </c>
      <c r="D9" s="26" t="s">
        <v>163</v>
      </c>
      <c r="E9" s="31" t="s">
        <v>210</v>
      </c>
      <c r="F9" s="32"/>
      <c r="G9" s="33" t="s">
        <v>447</v>
      </c>
      <c r="H9" s="19" t="s">
        <v>448</v>
      </c>
      <c r="I9" s="20" t="s">
        <v>449</v>
      </c>
      <c r="J9" s="20" t="s">
        <v>450</v>
      </c>
    </row>
    <row r="10" spans="1:10" ht="128.25">
      <c r="A10" s="24" t="s">
        <v>148</v>
      </c>
      <c r="B10" s="30" t="s">
        <v>149</v>
      </c>
      <c r="C10" s="15" t="s">
        <v>429</v>
      </c>
      <c r="D10" s="26" t="s">
        <v>7</v>
      </c>
      <c r="E10" s="31" t="s">
        <v>8</v>
      </c>
      <c r="F10" s="32"/>
      <c r="G10" s="33" t="s">
        <v>447</v>
      </c>
      <c r="H10" s="19" t="s">
        <v>448</v>
      </c>
      <c r="I10" s="20" t="s">
        <v>449</v>
      </c>
      <c r="J10" s="20" t="s">
        <v>450</v>
      </c>
    </row>
    <row r="11" spans="1:10" ht="128.25">
      <c r="A11" s="7" t="s">
        <v>9</v>
      </c>
      <c r="B11" s="21" t="s">
        <v>262</v>
      </c>
      <c r="C11" s="28" t="s">
        <v>279</v>
      </c>
      <c r="D11" s="22" t="s">
        <v>263</v>
      </c>
      <c r="E11" s="22" t="s">
        <v>264</v>
      </c>
      <c r="F11" s="11" t="s">
        <v>446</v>
      </c>
      <c r="G11" s="23" t="s">
        <v>329</v>
      </c>
      <c r="H11" s="13" t="s">
        <v>448</v>
      </c>
      <c r="I11" s="9" t="s">
        <v>449</v>
      </c>
      <c r="J11" s="9" t="s">
        <v>450</v>
      </c>
    </row>
    <row r="12" spans="1:10" ht="128.25">
      <c r="A12" s="24" t="s">
        <v>9</v>
      </c>
      <c r="B12" s="25" t="s">
        <v>262</v>
      </c>
      <c r="C12" s="15" t="s">
        <v>451</v>
      </c>
      <c r="D12" s="26" t="s">
        <v>389</v>
      </c>
      <c r="E12" s="26" t="s">
        <v>390</v>
      </c>
      <c r="F12" s="32"/>
      <c r="G12" s="18" t="s">
        <v>329</v>
      </c>
      <c r="H12" s="19" t="s">
        <v>448</v>
      </c>
      <c r="I12" s="20" t="s">
        <v>449</v>
      </c>
      <c r="J12" s="20" t="s">
        <v>450</v>
      </c>
    </row>
    <row r="13" spans="1:10" ht="128.25">
      <c r="A13" s="24" t="s">
        <v>9</v>
      </c>
      <c r="B13" s="25" t="s">
        <v>262</v>
      </c>
      <c r="C13" s="15" t="s">
        <v>429</v>
      </c>
      <c r="D13" s="26" t="s">
        <v>481</v>
      </c>
      <c r="E13" s="26" t="s">
        <v>482</v>
      </c>
      <c r="F13" s="32"/>
      <c r="G13" s="34" t="s">
        <v>329</v>
      </c>
      <c r="H13" s="19" t="s">
        <v>448</v>
      </c>
      <c r="I13" s="20" t="s">
        <v>449</v>
      </c>
      <c r="J13" s="20" t="s">
        <v>450</v>
      </c>
    </row>
    <row r="14" spans="1:10" ht="195">
      <c r="A14" s="7" t="s">
        <v>483</v>
      </c>
      <c r="B14" s="21" t="s">
        <v>173</v>
      </c>
      <c r="C14" s="28" t="s">
        <v>279</v>
      </c>
      <c r="D14" s="8" t="s">
        <v>174</v>
      </c>
      <c r="E14" s="8" t="s">
        <v>162</v>
      </c>
      <c r="F14" s="11" t="s">
        <v>446</v>
      </c>
      <c r="G14" s="23" t="s">
        <v>329</v>
      </c>
      <c r="H14" s="13" t="s">
        <v>448</v>
      </c>
      <c r="I14" s="9" t="s">
        <v>449</v>
      </c>
      <c r="J14" s="9" t="s">
        <v>450</v>
      </c>
    </row>
    <row r="15" spans="1:10" ht="195">
      <c r="A15" s="24" t="s">
        <v>483</v>
      </c>
      <c r="B15" s="25" t="s">
        <v>173</v>
      </c>
      <c r="C15" s="15" t="s">
        <v>451</v>
      </c>
      <c r="D15" s="31" t="s">
        <v>338</v>
      </c>
      <c r="E15" s="31" t="s">
        <v>339</v>
      </c>
      <c r="F15" s="32"/>
      <c r="G15" s="34" t="s">
        <v>329</v>
      </c>
      <c r="H15" s="19" t="s">
        <v>448</v>
      </c>
      <c r="I15" s="20" t="s">
        <v>449</v>
      </c>
      <c r="J15" s="20" t="s">
        <v>450</v>
      </c>
    </row>
    <row r="16" spans="1:10" ht="195">
      <c r="A16" s="24" t="s">
        <v>483</v>
      </c>
      <c r="B16" s="25" t="s">
        <v>173</v>
      </c>
      <c r="C16" s="15" t="s">
        <v>429</v>
      </c>
      <c r="D16" s="31" t="s">
        <v>361</v>
      </c>
      <c r="E16" s="31" t="s">
        <v>23</v>
      </c>
      <c r="F16" s="32"/>
      <c r="G16" s="34" t="s">
        <v>329</v>
      </c>
      <c r="H16" s="19" t="s">
        <v>448</v>
      </c>
      <c r="I16" s="20" t="s">
        <v>449</v>
      </c>
      <c r="J16" s="20" t="s">
        <v>450</v>
      </c>
    </row>
    <row r="17" spans="1:10" ht="240">
      <c r="A17" s="7" t="s">
        <v>24</v>
      </c>
      <c r="B17" s="21" t="s">
        <v>66</v>
      </c>
      <c r="C17" s="28" t="s">
        <v>279</v>
      </c>
      <c r="D17" s="8" t="s">
        <v>380</v>
      </c>
      <c r="E17" s="8" t="s">
        <v>454</v>
      </c>
      <c r="F17" s="11" t="s">
        <v>446</v>
      </c>
      <c r="G17" s="23" t="s">
        <v>329</v>
      </c>
      <c r="H17" s="13" t="s">
        <v>448</v>
      </c>
      <c r="I17" s="9" t="s">
        <v>449</v>
      </c>
      <c r="J17" s="9" t="s">
        <v>450</v>
      </c>
    </row>
    <row r="18" spans="1:10" ht="240">
      <c r="A18" s="24" t="s">
        <v>24</v>
      </c>
      <c r="B18" s="25" t="s">
        <v>66</v>
      </c>
      <c r="C18" s="15" t="s">
        <v>451</v>
      </c>
      <c r="D18" s="31" t="s">
        <v>334</v>
      </c>
      <c r="E18" s="31" t="s">
        <v>335</v>
      </c>
      <c r="F18" s="32"/>
      <c r="G18" s="34" t="s">
        <v>329</v>
      </c>
      <c r="H18" s="19" t="s">
        <v>448</v>
      </c>
      <c r="I18" s="20" t="s">
        <v>449</v>
      </c>
      <c r="J18" s="20" t="s">
        <v>450</v>
      </c>
    </row>
    <row r="19" spans="1:10" ht="240">
      <c r="A19" s="24" t="s">
        <v>24</v>
      </c>
      <c r="B19" s="25" t="s">
        <v>66</v>
      </c>
      <c r="C19" s="15" t="s">
        <v>429</v>
      </c>
      <c r="D19" s="31" t="s">
        <v>400</v>
      </c>
      <c r="E19" s="31" t="s">
        <v>175</v>
      </c>
      <c r="F19" s="32"/>
      <c r="G19" s="34" t="s">
        <v>329</v>
      </c>
      <c r="H19" s="19" t="s">
        <v>448</v>
      </c>
      <c r="I19" s="20" t="s">
        <v>449</v>
      </c>
      <c r="J19" s="20" t="s">
        <v>450</v>
      </c>
    </row>
    <row r="20" spans="1:10" ht="135">
      <c r="A20" s="7" t="s">
        <v>176</v>
      </c>
      <c r="B20" s="21" t="s">
        <v>177</v>
      </c>
      <c r="C20" s="9" t="s">
        <v>279</v>
      </c>
      <c r="D20" s="8" t="s">
        <v>178</v>
      </c>
      <c r="E20" s="8" t="s">
        <v>179</v>
      </c>
      <c r="F20" s="11" t="s">
        <v>446</v>
      </c>
      <c r="G20" s="23" t="s">
        <v>329</v>
      </c>
      <c r="H20" s="13" t="s">
        <v>448</v>
      </c>
      <c r="I20" s="9" t="s">
        <v>180</v>
      </c>
      <c r="J20" s="9" t="s">
        <v>450</v>
      </c>
    </row>
    <row r="21" spans="1:10" ht="135">
      <c r="A21" s="24" t="s">
        <v>176</v>
      </c>
      <c r="B21" s="25" t="s">
        <v>177</v>
      </c>
      <c r="C21" s="15" t="s">
        <v>451</v>
      </c>
      <c r="D21" s="31" t="s">
        <v>181</v>
      </c>
      <c r="E21" s="31" t="s">
        <v>182</v>
      </c>
      <c r="F21" s="32"/>
      <c r="G21" s="34" t="s">
        <v>329</v>
      </c>
      <c r="H21" s="19" t="s">
        <v>448</v>
      </c>
      <c r="I21" s="20" t="s">
        <v>180</v>
      </c>
      <c r="J21" s="20" t="s">
        <v>450</v>
      </c>
    </row>
    <row r="22" spans="1:10" ht="135">
      <c r="A22" s="24" t="s">
        <v>176</v>
      </c>
      <c r="B22" s="25" t="s">
        <v>177</v>
      </c>
      <c r="C22" s="15" t="s">
        <v>429</v>
      </c>
      <c r="D22" s="31" t="s">
        <v>501</v>
      </c>
      <c r="E22" s="31" t="s">
        <v>500</v>
      </c>
      <c r="F22" s="32"/>
      <c r="G22" s="34" t="s">
        <v>329</v>
      </c>
      <c r="H22" s="19" t="s">
        <v>448</v>
      </c>
      <c r="I22" s="20" t="s">
        <v>180</v>
      </c>
      <c r="J22" s="20" t="s">
        <v>450</v>
      </c>
    </row>
    <row r="23" spans="1:10" ht="314.25">
      <c r="A23" s="7" t="s">
        <v>391</v>
      </c>
      <c r="B23" s="35" t="s">
        <v>392</v>
      </c>
      <c r="C23" s="9" t="s">
        <v>279</v>
      </c>
      <c r="D23" s="22" t="s">
        <v>10</v>
      </c>
      <c r="E23" s="22" t="s">
        <v>11</v>
      </c>
      <c r="F23" s="11" t="s">
        <v>446</v>
      </c>
      <c r="G23" s="23" t="s">
        <v>329</v>
      </c>
      <c r="H23" s="13" t="s">
        <v>12</v>
      </c>
      <c r="I23" s="9" t="s">
        <v>415</v>
      </c>
      <c r="J23" s="9" t="s">
        <v>450</v>
      </c>
    </row>
    <row r="24" spans="1:10" ht="314.25">
      <c r="A24" s="24" t="s">
        <v>391</v>
      </c>
      <c r="B24" s="36" t="s">
        <v>392</v>
      </c>
      <c r="C24" s="15" t="s">
        <v>451</v>
      </c>
      <c r="D24" s="26" t="s">
        <v>292</v>
      </c>
      <c r="E24" s="26" t="s">
        <v>156</v>
      </c>
      <c r="F24" s="37"/>
      <c r="G24" s="34" t="s">
        <v>329</v>
      </c>
      <c r="H24" s="38" t="s">
        <v>12</v>
      </c>
      <c r="I24" s="20" t="s">
        <v>415</v>
      </c>
      <c r="J24" s="20" t="s">
        <v>450</v>
      </c>
    </row>
    <row r="25" spans="1:10" ht="314.25">
      <c r="A25" s="24" t="s">
        <v>391</v>
      </c>
      <c r="B25" s="36" t="s">
        <v>392</v>
      </c>
      <c r="C25" s="15" t="s">
        <v>429</v>
      </c>
      <c r="D25" s="26" t="s">
        <v>188</v>
      </c>
      <c r="E25" s="26" t="s">
        <v>185</v>
      </c>
      <c r="F25" s="37"/>
      <c r="G25" s="34" t="s">
        <v>329</v>
      </c>
      <c r="H25" s="38" t="s">
        <v>12</v>
      </c>
      <c r="I25" s="20" t="s">
        <v>415</v>
      </c>
      <c r="J25" s="20" t="s">
        <v>450</v>
      </c>
    </row>
    <row r="26" spans="1:10" ht="158.25">
      <c r="A26" s="7" t="s">
        <v>186</v>
      </c>
      <c r="B26" s="21" t="s">
        <v>187</v>
      </c>
      <c r="C26" s="9" t="s">
        <v>279</v>
      </c>
      <c r="D26" s="22" t="s">
        <v>403</v>
      </c>
      <c r="E26" s="10" t="s">
        <v>404</v>
      </c>
      <c r="F26" s="11" t="s">
        <v>446</v>
      </c>
      <c r="G26" s="23" t="s">
        <v>329</v>
      </c>
      <c r="H26" s="13" t="s">
        <v>12</v>
      </c>
      <c r="I26" s="9" t="s">
        <v>415</v>
      </c>
      <c r="J26" s="9" t="s">
        <v>450</v>
      </c>
    </row>
    <row r="27" spans="1:10" ht="158.25">
      <c r="A27" s="24" t="s">
        <v>186</v>
      </c>
      <c r="B27" s="25" t="s">
        <v>187</v>
      </c>
      <c r="C27" s="15" t="s">
        <v>451</v>
      </c>
      <c r="D27" s="26" t="s">
        <v>419</v>
      </c>
      <c r="E27" s="39" t="s">
        <v>420</v>
      </c>
      <c r="F27" s="32"/>
      <c r="G27" s="34" t="s">
        <v>329</v>
      </c>
      <c r="H27" s="38" t="s">
        <v>12</v>
      </c>
      <c r="I27" s="20" t="s">
        <v>415</v>
      </c>
      <c r="J27" s="20" t="s">
        <v>450</v>
      </c>
    </row>
    <row r="28" spans="1:10" ht="156">
      <c r="A28" s="24" t="s">
        <v>186</v>
      </c>
      <c r="B28" s="25" t="s">
        <v>187</v>
      </c>
      <c r="C28" s="15" t="s">
        <v>429</v>
      </c>
      <c r="D28" s="26" t="s">
        <v>18</v>
      </c>
      <c r="E28" s="39" t="s">
        <v>19</v>
      </c>
      <c r="F28" s="32"/>
      <c r="G28" s="34" t="s">
        <v>329</v>
      </c>
      <c r="H28" s="38" t="s">
        <v>12</v>
      </c>
      <c r="I28" s="20" t="s">
        <v>415</v>
      </c>
      <c r="J28" s="20" t="s">
        <v>450</v>
      </c>
    </row>
    <row r="29" spans="1:10" ht="135">
      <c r="A29" s="7" t="s">
        <v>20</v>
      </c>
      <c r="B29" s="21" t="s">
        <v>21</v>
      </c>
      <c r="C29" s="9" t="s">
        <v>279</v>
      </c>
      <c r="D29" s="8" t="s">
        <v>495</v>
      </c>
      <c r="E29" s="8" t="s">
        <v>494</v>
      </c>
      <c r="F29" s="11" t="s">
        <v>446</v>
      </c>
      <c r="G29" s="23" t="s">
        <v>329</v>
      </c>
      <c r="H29" s="13" t="s">
        <v>448</v>
      </c>
      <c r="I29" s="9" t="s">
        <v>180</v>
      </c>
      <c r="J29" s="9" t="s">
        <v>450</v>
      </c>
    </row>
    <row r="30" spans="1:10" ht="135">
      <c r="A30" s="24" t="s">
        <v>20</v>
      </c>
      <c r="B30" s="25" t="s">
        <v>21</v>
      </c>
      <c r="C30" s="15" t="s">
        <v>451</v>
      </c>
      <c r="D30" s="31" t="s">
        <v>383</v>
      </c>
      <c r="E30" s="31" t="s">
        <v>384</v>
      </c>
      <c r="F30" s="32"/>
      <c r="G30" s="34" t="s">
        <v>329</v>
      </c>
      <c r="H30" s="19" t="s">
        <v>448</v>
      </c>
      <c r="I30" s="20" t="s">
        <v>180</v>
      </c>
      <c r="J30" s="20" t="s">
        <v>450</v>
      </c>
    </row>
    <row r="31" spans="1:10" ht="135">
      <c r="A31" s="24" t="s">
        <v>20</v>
      </c>
      <c r="B31" s="25" t="s">
        <v>21</v>
      </c>
      <c r="C31" s="15" t="s">
        <v>429</v>
      </c>
      <c r="D31" s="31" t="s">
        <v>385</v>
      </c>
      <c r="E31" s="31" t="s">
        <v>444</v>
      </c>
      <c r="F31" s="32"/>
      <c r="G31" s="34" t="s">
        <v>329</v>
      </c>
      <c r="H31" s="19" t="s">
        <v>448</v>
      </c>
      <c r="I31" s="20" t="s">
        <v>180</v>
      </c>
      <c r="J31" s="20" t="s">
        <v>450</v>
      </c>
    </row>
    <row r="32" spans="1:10" ht="240">
      <c r="A32" s="7" t="s">
        <v>445</v>
      </c>
      <c r="B32" s="21" t="s">
        <v>30</v>
      </c>
      <c r="C32" s="9" t="s">
        <v>279</v>
      </c>
      <c r="D32" s="8" t="s">
        <v>31</v>
      </c>
      <c r="E32" s="8" t="s">
        <v>290</v>
      </c>
      <c r="F32" s="11" t="s">
        <v>446</v>
      </c>
      <c r="G32" s="23" t="s">
        <v>329</v>
      </c>
      <c r="H32" s="13" t="s">
        <v>448</v>
      </c>
      <c r="I32" s="9" t="s">
        <v>180</v>
      </c>
      <c r="J32" s="9" t="s">
        <v>450</v>
      </c>
    </row>
    <row r="33" spans="1:10" ht="240">
      <c r="A33" s="24" t="s">
        <v>445</v>
      </c>
      <c r="B33" s="25" t="s">
        <v>30</v>
      </c>
      <c r="C33" s="15" t="s">
        <v>451</v>
      </c>
      <c r="D33" s="31" t="s">
        <v>257</v>
      </c>
      <c r="E33" s="31" t="s">
        <v>258</v>
      </c>
      <c r="F33" s="32"/>
      <c r="G33" s="34" t="s">
        <v>329</v>
      </c>
      <c r="H33" s="19" t="s">
        <v>448</v>
      </c>
      <c r="I33" s="20" t="s">
        <v>180</v>
      </c>
      <c r="J33" s="20" t="s">
        <v>450</v>
      </c>
    </row>
    <row r="34" spans="1:10" ht="240">
      <c r="A34" s="24" t="s">
        <v>445</v>
      </c>
      <c r="B34" s="25" t="s">
        <v>30</v>
      </c>
      <c r="C34" s="15" t="s">
        <v>429</v>
      </c>
      <c r="D34" s="31" t="s">
        <v>259</v>
      </c>
      <c r="E34" s="31" t="s">
        <v>393</v>
      </c>
      <c r="F34" s="32"/>
      <c r="G34" s="34" t="s">
        <v>329</v>
      </c>
      <c r="H34" s="19" t="s">
        <v>448</v>
      </c>
      <c r="I34" s="20" t="s">
        <v>180</v>
      </c>
      <c r="J34" s="20" t="s">
        <v>450</v>
      </c>
    </row>
    <row r="35" spans="1:10" ht="303.75">
      <c r="A35" s="40" t="s">
        <v>394</v>
      </c>
      <c r="B35" s="40" t="s">
        <v>410</v>
      </c>
      <c r="C35" s="41" t="s">
        <v>279</v>
      </c>
      <c r="D35" s="22" t="s">
        <v>381</v>
      </c>
      <c r="E35" s="42" t="s">
        <v>382</v>
      </c>
      <c r="F35" s="11" t="s">
        <v>446</v>
      </c>
      <c r="G35" s="23" t="s">
        <v>329</v>
      </c>
      <c r="H35" s="13" t="s">
        <v>12</v>
      </c>
      <c r="I35" s="9" t="s">
        <v>415</v>
      </c>
      <c r="J35" s="9" t="s">
        <v>450</v>
      </c>
    </row>
    <row r="36" spans="1:10" ht="303.75">
      <c r="A36" s="43" t="s">
        <v>394</v>
      </c>
      <c r="B36" s="44" t="s">
        <v>410</v>
      </c>
      <c r="C36" s="45" t="s">
        <v>451</v>
      </c>
      <c r="D36" s="46" t="s">
        <v>159</v>
      </c>
      <c r="E36" s="47" t="s">
        <v>395</v>
      </c>
      <c r="F36" s="48"/>
      <c r="G36" s="34" t="s">
        <v>329</v>
      </c>
      <c r="H36" s="38" t="s">
        <v>12</v>
      </c>
      <c r="I36" s="20" t="s">
        <v>415</v>
      </c>
      <c r="J36" s="20" t="s">
        <v>450</v>
      </c>
    </row>
    <row r="37" spans="1:10" ht="303.75">
      <c r="A37" s="43" t="s">
        <v>394</v>
      </c>
      <c r="B37" s="44" t="s">
        <v>410</v>
      </c>
      <c r="C37" s="45" t="s">
        <v>396</v>
      </c>
      <c r="D37" s="46" t="s">
        <v>397</v>
      </c>
      <c r="E37" s="47" t="s">
        <v>231</v>
      </c>
      <c r="F37" s="48"/>
      <c r="G37" s="34" t="s">
        <v>329</v>
      </c>
      <c r="H37" s="38" t="s">
        <v>12</v>
      </c>
      <c r="I37" s="20" t="s">
        <v>415</v>
      </c>
      <c r="J37" s="20" t="s">
        <v>450</v>
      </c>
    </row>
    <row r="38" spans="1:10" ht="376.5">
      <c r="A38" s="40" t="s">
        <v>232</v>
      </c>
      <c r="B38" s="40" t="s">
        <v>233</v>
      </c>
      <c r="C38" s="41" t="s">
        <v>279</v>
      </c>
      <c r="D38" s="22" t="s">
        <v>359</v>
      </c>
      <c r="E38" s="22" t="s">
        <v>360</v>
      </c>
      <c r="F38" s="11" t="s">
        <v>446</v>
      </c>
      <c r="G38" s="23" t="s">
        <v>329</v>
      </c>
      <c r="H38" s="13" t="s">
        <v>12</v>
      </c>
      <c r="I38" s="9" t="s">
        <v>415</v>
      </c>
      <c r="J38" s="9" t="s">
        <v>450</v>
      </c>
    </row>
    <row r="39" spans="1:10" ht="376.5">
      <c r="A39" s="43" t="s">
        <v>232</v>
      </c>
      <c r="B39" s="44" t="s">
        <v>233</v>
      </c>
      <c r="C39" s="45" t="s">
        <v>451</v>
      </c>
      <c r="D39" s="46" t="s">
        <v>433</v>
      </c>
      <c r="E39" s="46" t="s">
        <v>477</v>
      </c>
      <c r="F39" s="48"/>
      <c r="G39" s="34" t="s">
        <v>329</v>
      </c>
      <c r="H39" s="38" t="s">
        <v>12</v>
      </c>
      <c r="I39" s="20" t="s">
        <v>415</v>
      </c>
      <c r="J39" s="20" t="s">
        <v>450</v>
      </c>
    </row>
    <row r="40" spans="1:10" ht="376.5">
      <c r="A40" s="43" t="s">
        <v>232</v>
      </c>
      <c r="B40" s="49" t="s">
        <v>233</v>
      </c>
      <c r="C40" s="45" t="s">
        <v>429</v>
      </c>
      <c r="D40" s="46" t="s">
        <v>218</v>
      </c>
      <c r="E40" s="46" t="s">
        <v>331</v>
      </c>
      <c r="F40" s="48"/>
      <c r="G40" s="34" t="s">
        <v>329</v>
      </c>
      <c r="H40" s="38" t="s">
        <v>12</v>
      </c>
      <c r="I40" s="20" t="s">
        <v>415</v>
      </c>
      <c r="J40" s="20" t="s">
        <v>450</v>
      </c>
    </row>
    <row r="41" spans="1:10" ht="128.25">
      <c r="A41" s="50" t="s">
        <v>332</v>
      </c>
      <c r="B41" s="51" t="s">
        <v>333</v>
      </c>
      <c r="C41" s="41" t="s">
        <v>279</v>
      </c>
      <c r="D41" s="52" t="s">
        <v>78</v>
      </c>
      <c r="E41" s="53" t="s">
        <v>79</v>
      </c>
      <c r="F41" s="11" t="s">
        <v>446</v>
      </c>
      <c r="G41" s="23" t="s">
        <v>447</v>
      </c>
      <c r="H41" s="13" t="s">
        <v>448</v>
      </c>
      <c r="I41" s="9" t="s">
        <v>449</v>
      </c>
      <c r="J41" s="9" t="s">
        <v>450</v>
      </c>
    </row>
    <row r="42" spans="1:10" ht="128.25">
      <c r="A42" s="54" t="s">
        <v>332</v>
      </c>
      <c r="B42" s="55" t="s">
        <v>333</v>
      </c>
      <c r="C42" s="45" t="s">
        <v>451</v>
      </c>
      <c r="D42" s="56" t="s">
        <v>80</v>
      </c>
      <c r="E42" s="57" t="s">
        <v>81</v>
      </c>
      <c r="F42" s="58"/>
      <c r="G42" s="34" t="s">
        <v>447</v>
      </c>
      <c r="H42" s="38" t="s">
        <v>448</v>
      </c>
      <c r="I42" s="20" t="s">
        <v>449</v>
      </c>
      <c r="J42" s="20" t="s">
        <v>450</v>
      </c>
    </row>
    <row r="43" spans="1:10" ht="130.5">
      <c r="A43" s="54" t="s">
        <v>332</v>
      </c>
      <c r="B43" s="55" t="s">
        <v>333</v>
      </c>
      <c r="C43" s="45" t="s">
        <v>429</v>
      </c>
      <c r="D43" s="56" t="s">
        <v>82</v>
      </c>
      <c r="E43" s="57" t="s">
        <v>83</v>
      </c>
      <c r="F43" s="58"/>
      <c r="G43" s="34" t="s">
        <v>447</v>
      </c>
      <c r="H43" s="38" t="s">
        <v>448</v>
      </c>
      <c r="I43" s="20" t="s">
        <v>449</v>
      </c>
      <c r="J43" s="20" t="s">
        <v>450</v>
      </c>
    </row>
    <row r="44" spans="1:10" ht="141">
      <c r="A44" s="50" t="s">
        <v>84</v>
      </c>
      <c r="B44" s="35" t="s">
        <v>85</v>
      </c>
      <c r="C44" s="41" t="s">
        <v>279</v>
      </c>
      <c r="D44" s="52" t="s">
        <v>86</v>
      </c>
      <c r="E44" s="53" t="s">
        <v>416</v>
      </c>
      <c r="F44" s="11" t="s">
        <v>446</v>
      </c>
      <c r="G44" s="23" t="s">
        <v>329</v>
      </c>
      <c r="H44" s="13" t="s">
        <v>448</v>
      </c>
      <c r="I44" s="9" t="s">
        <v>449</v>
      </c>
      <c r="J44" s="9" t="s">
        <v>450</v>
      </c>
    </row>
    <row r="45" spans="1:10" ht="141">
      <c r="A45" s="59" t="s">
        <v>84</v>
      </c>
      <c r="B45" s="60" t="s">
        <v>85</v>
      </c>
      <c r="C45" s="45" t="s">
        <v>451</v>
      </c>
      <c r="D45" s="43" t="s">
        <v>270</v>
      </c>
      <c r="E45" s="57" t="s">
        <v>271</v>
      </c>
      <c r="F45" s="61"/>
      <c r="G45" s="34" t="s">
        <v>329</v>
      </c>
      <c r="H45" s="38" t="s">
        <v>448</v>
      </c>
      <c r="I45" s="20" t="s">
        <v>449</v>
      </c>
      <c r="J45" s="20" t="s">
        <v>450</v>
      </c>
    </row>
    <row r="46" spans="1:10" ht="115.5">
      <c r="A46" s="59" t="s">
        <v>84</v>
      </c>
      <c r="B46" s="60" t="s">
        <v>85</v>
      </c>
      <c r="C46" s="45" t="s">
        <v>429</v>
      </c>
      <c r="D46" s="43" t="s">
        <v>272</v>
      </c>
      <c r="E46" s="57" t="s">
        <v>273</v>
      </c>
      <c r="F46" s="61"/>
      <c r="G46" s="34" t="s">
        <v>329</v>
      </c>
      <c r="H46" s="38" t="s">
        <v>448</v>
      </c>
      <c r="I46" s="20" t="s">
        <v>449</v>
      </c>
      <c r="J46" s="20" t="s">
        <v>450</v>
      </c>
    </row>
    <row r="47" spans="1:10" ht="180">
      <c r="A47" s="62" t="s">
        <v>274</v>
      </c>
      <c r="B47" s="35" t="s">
        <v>379</v>
      </c>
      <c r="C47" s="41" t="s">
        <v>279</v>
      </c>
      <c r="D47" s="63" t="s">
        <v>398</v>
      </c>
      <c r="E47" s="64" t="s">
        <v>399</v>
      </c>
      <c r="F47" s="11" t="s">
        <v>446</v>
      </c>
      <c r="G47" s="23" t="s">
        <v>329</v>
      </c>
      <c r="H47" s="13" t="s">
        <v>448</v>
      </c>
      <c r="I47" s="9" t="s">
        <v>449</v>
      </c>
      <c r="J47" s="9" t="s">
        <v>450</v>
      </c>
    </row>
    <row r="48" spans="1:10" ht="180">
      <c r="A48" s="65" t="s">
        <v>274</v>
      </c>
      <c r="B48" s="36" t="s">
        <v>379</v>
      </c>
      <c r="C48" s="45" t="s">
        <v>451</v>
      </c>
      <c r="D48" s="66" t="s">
        <v>283</v>
      </c>
      <c r="E48" s="67" t="s">
        <v>284</v>
      </c>
      <c r="F48" s="48"/>
      <c r="G48" s="34" t="s">
        <v>329</v>
      </c>
      <c r="H48" s="38" t="s">
        <v>448</v>
      </c>
      <c r="I48" s="20" t="s">
        <v>449</v>
      </c>
      <c r="J48" s="20" t="s">
        <v>450</v>
      </c>
    </row>
    <row r="49" spans="1:10" ht="150">
      <c r="A49" s="65" t="s">
        <v>274</v>
      </c>
      <c r="B49" s="36" t="s">
        <v>379</v>
      </c>
      <c r="C49" s="45" t="s">
        <v>429</v>
      </c>
      <c r="D49" s="66" t="s">
        <v>203</v>
      </c>
      <c r="E49" s="67" t="s">
        <v>204</v>
      </c>
      <c r="F49" s="48"/>
      <c r="G49" s="34" t="s">
        <v>329</v>
      </c>
      <c r="H49" s="38" t="s">
        <v>448</v>
      </c>
      <c r="I49" s="20" t="s">
        <v>449</v>
      </c>
      <c r="J49" s="20" t="s">
        <v>450</v>
      </c>
    </row>
    <row r="50" spans="1:10" ht="153.75">
      <c r="A50" s="54" t="s">
        <v>205</v>
      </c>
      <c r="B50" s="60" t="s">
        <v>206</v>
      </c>
      <c r="C50" s="68" t="s">
        <v>207</v>
      </c>
      <c r="D50" s="43" t="s">
        <v>498</v>
      </c>
      <c r="E50" s="43" t="s">
        <v>499</v>
      </c>
      <c r="F50" s="61"/>
      <c r="G50" s="34" t="s">
        <v>329</v>
      </c>
      <c r="H50" s="38" t="s">
        <v>448</v>
      </c>
      <c r="I50" s="20" t="s">
        <v>180</v>
      </c>
      <c r="J50" s="20" t="s">
        <v>450</v>
      </c>
    </row>
    <row r="51" spans="1:10" ht="141">
      <c r="A51" s="50" t="s">
        <v>369</v>
      </c>
      <c r="B51" s="35" t="s">
        <v>370</v>
      </c>
      <c r="C51" s="41" t="s">
        <v>279</v>
      </c>
      <c r="D51" s="52" t="s">
        <v>371</v>
      </c>
      <c r="E51" s="22" t="s">
        <v>372</v>
      </c>
      <c r="F51" s="11" t="s">
        <v>446</v>
      </c>
      <c r="G51" s="23" t="s">
        <v>329</v>
      </c>
      <c r="H51" s="13" t="s">
        <v>448</v>
      </c>
      <c r="I51" s="9" t="s">
        <v>449</v>
      </c>
      <c r="J51" s="9" t="s">
        <v>450</v>
      </c>
    </row>
    <row r="52" spans="1:10" ht="141">
      <c r="A52" s="54" t="s">
        <v>369</v>
      </c>
      <c r="B52" s="60" t="s">
        <v>370</v>
      </c>
      <c r="C52" s="45" t="s">
        <v>451</v>
      </c>
      <c r="D52" s="56" t="s">
        <v>373</v>
      </c>
      <c r="E52" s="46" t="s">
        <v>374</v>
      </c>
      <c r="F52" s="69"/>
      <c r="G52" s="34" t="s">
        <v>329</v>
      </c>
      <c r="H52" s="38" t="s">
        <v>448</v>
      </c>
      <c r="I52" s="20" t="s">
        <v>449</v>
      </c>
      <c r="J52" s="20" t="s">
        <v>450</v>
      </c>
    </row>
    <row r="53" spans="1:10" ht="141">
      <c r="A53" s="54" t="s">
        <v>369</v>
      </c>
      <c r="B53" s="60" t="s">
        <v>370</v>
      </c>
      <c r="C53" s="45" t="s">
        <v>429</v>
      </c>
      <c r="D53" s="56" t="s">
        <v>325</v>
      </c>
      <c r="E53" s="46" t="s">
        <v>326</v>
      </c>
      <c r="F53" s="69"/>
      <c r="G53" s="34" t="s">
        <v>329</v>
      </c>
      <c r="H53" s="38" t="s">
        <v>448</v>
      </c>
      <c r="I53" s="20" t="s">
        <v>180</v>
      </c>
      <c r="J53" s="20" t="s">
        <v>450</v>
      </c>
    </row>
    <row r="54" spans="1:10" ht="234">
      <c r="A54" s="50" t="s">
        <v>327</v>
      </c>
      <c r="B54" s="35" t="s">
        <v>0</v>
      </c>
      <c r="C54" s="41" t="s">
        <v>279</v>
      </c>
      <c r="D54" s="22" t="s">
        <v>155</v>
      </c>
      <c r="E54" s="22" t="s">
        <v>455</v>
      </c>
      <c r="F54" s="11" t="s">
        <v>446</v>
      </c>
      <c r="G54" s="23" t="s">
        <v>329</v>
      </c>
      <c r="H54" s="13" t="s">
        <v>12</v>
      </c>
      <c r="I54" s="9" t="s">
        <v>415</v>
      </c>
      <c r="J54" s="9" t="s">
        <v>450</v>
      </c>
    </row>
    <row r="55" spans="1:10" ht="224.25">
      <c r="A55" s="54" t="s">
        <v>327</v>
      </c>
      <c r="B55" s="60" t="s">
        <v>0</v>
      </c>
      <c r="C55" s="45" t="s">
        <v>451</v>
      </c>
      <c r="D55" s="26" t="s">
        <v>344</v>
      </c>
      <c r="E55" s="26" t="s">
        <v>255</v>
      </c>
      <c r="F55" s="48"/>
      <c r="G55" s="34" t="s">
        <v>329</v>
      </c>
      <c r="H55" s="38" t="s">
        <v>12</v>
      </c>
      <c r="I55" s="20" t="s">
        <v>415</v>
      </c>
      <c r="J55" s="20" t="s">
        <v>450</v>
      </c>
    </row>
    <row r="56" spans="1:10" ht="224.25">
      <c r="A56" s="54" t="s">
        <v>327</v>
      </c>
      <c r="B56" s="60" t="s">
        <v>0</v>
      </c>
      <c r="C56" s="45" t="s">
        <v>429</v>
      </c>
      <c r="D56" s="26" t="s">
        <v>288</v>
      </c>
      <c r="E56" s="26" t="s">
        <v>289</v>
      </c>
      <c r="F56" s="48"/>
      <c r="G56" s="34" t="s">
        <v>329</v>
      </c>
      <c r="H56" s="38" t="s">
        <v>12</v>
      </c>
      <c r="I56" s="20" t="s">
        <v>415</v>
      </c>
      <c r="J56" s="20" t="s">
        <v>450</v>
      </c>
    </row>
    <row r="57" spans="1:10" ht="249.75">
      <c r="A57" s="50" t="s">
        <v>443</v>
      </c>
      <c r="B57" s="35" t="s">
        <v>161</v>
      </c>
      <c r="C57" s="41" t="s">
        <v>279</v>
      </c>
      <c r="D57" s="22" t="s">
        <v>35</v>
      </c>
      <c r="E57" s="22" t="s">
        <v>36</v>
      </c>
      <c r="F57" s="11" t="s">
        <v>446</v>
      </c>
      <c r="G57" s="23" t="s">
        <v>329</v>
      </c>
      <c r="H57" s="13" t="s">
        <v>12</v>
      </c>
      <c r="I57" s="9" t="s">
        <v>415</v>
      </c>
      <c r="J57" s="9" t="s">
        <v>450</v>
      </c>
    </row>
    <row r="58" spans="1:10" ht="249.75">
      <c r="A58" s="54" t="s">
        <v>443</v>
      </c>
      <c r="B58" s="60" t="s">
        <v>161</v>
      </c>
      <c r="C58" s="45" t="s">
        <v>451</v>
      </c>
      <c r="D58" s="26" t="s">
        <v>183</v>
      </c>
      <c r="E58" s="26" t="s">
        <v>184</v>
      </c>
      <c r="F58" s="48"/>
      <c r="G58" s="34" t="s">
        <v>329</v>
      </c>
      <c r="H58" s="38" t="s">
        <v>12</v>
      </c>
      <c r="I58" s="20" t="s">
        <v>415</v>
      </c>
      <c r="J58" s="20" t="s">
        <v>450</v>
      </c>
    </row>
    <row r="59" spans="1:10" ht="234.75">
      <c r="A59" s="54" t="s">
        <v>443</v>
      </c>
      <c r="B59" s="60" t="s">
        <v>161</v>
      </c>
      <c r="C59" s="45" t="s">
        <v>429</v>
      </c>
      <c r="D59" s="26" t="s">
        <v>460</v>
      </c>
      <c r="E59" s="26" t="s">
        <v>461</v>
      </c>
      <c r="F59" s="48"/>
      <c r="G59" s="34" t="s">
        <v>329</v>
      </c>
      <c r="H59" s="38" t="s">
        <v>12</v>
      </c>
      <c r="I59" s="20" t="s">
        <v>415</v>
      </c>
      <c r="J59" s="20" t="s">
        <v>450</v>
      </c>
    </row>
    <row r="60" spans="1:10" ht="135">
      <c r="A60" s="70" t="s">
        <v>462</v>
      </c>
      <c r="B60" s="40" t="s">
        <v>463</v>
      </c>
      <c r="C60" s="71" t="s">
        <v>279</v>
      </c>
      <c r="D60" s="72" t="s">
        <v>464</v>
      </c>
      <c r="E60" s="72" t="s">
        <v>465</v>
      </c>
      <c r="F60" s="11" t="s">
        <v>446</v>
      </c>
      <c r="G60" s="23" t="s">
        <v>329</v>
      </c>
      <c r="H60" s="13" t="s">
        <v>448</v>
      </c>
      <c r="I60" s="9" t="s">
        <v>449</v>
      </c>
      <c r="J60" s="9" t="s">
        <v>450</v>
      </c>
    </row>
    <row r="61" spans="1:10" ht="135">
      <c r="A61" s="73" t="s">
        <v>462</v>
      </c>
      <c r="B61" s="74" t="s">
        <v>463</v>
      </c>
      <c r="C61" s="75" t="s">
        <v>451</v>
      </c>
      <c r="D61" s="76" t="s">
        <v>466</v>
      </c>
      <c r="E61" s="76" t="s">
        <v>467</v>
      </c>
      <c r="F61" s="77"/>
      <c r="G61" s="34" t="s">
        <v>329</v>
      </c>
      <c r="H61" s="38" t="s">
        <v>448</v>
      </c>
      <c r="I61" s="20" t="s">
        <v>449</v>
      </c>
      <c r="J61" s="20" t="s">
        <v>450</v>
      </c>
    </row>
    <row r="62" spans="1:10" ht="135">
      <c r="A62" s="73" t="s">
        <v>462</v>
      </c>
      <c r="B62" s="74" t="s">
        <v>463</v>
      </c>
      <c r="C62" s="75" t="s">
        <v>429</v>
      </c>
      <c r="D62" s="76" t="s">
        <v>198</v>
      </c>
      <c r="E62" s="76" t="s">
        <v>199</v>
      </c>
      <c r="F62" s="77"/>
      <c r="G62" s="34" t="s">
        <v>329</v>
      </c>
      <c r="H62" s="38" t="s">
        <v>448</v>
      </c>
      <c r="I62" s="20" t="s">
        <v>449</v>
      </c>
      <c r="J62" s="20" t="s">
        <v>450</v>
      </c>
    </row>
    <row r="63" spans="1:10" ht="60">
      <c r="A63" s="78" t="s">
        <v>200</v>
      </c>
      <c r="B63" s="79" t="s">
        <v>201</v>
      </c>
      <c r="C63" s="80" t="s">
        <v>207</v>
      </c>
      <c r="D63" s="79" t="s">
        <v>293</v>
      </c>
      <c r="E63" s="81"/>
      <c r="F63" s="48"/>
      <c r="G63" s="34" t="s">
        <v>329</v>
      </c>
      <c r="H63" s="38" t="s">
        <v>448</v>
      </c>
      <c r="I63" s="82" t="s">
        <v>449</v>
      </c>
      <c r="J63" s="20" t="s">
        <v>450</v>
      </c>
    </row>
    <row r="64" spans="1:10" ht="156">
      <c r="A64" s="83" t="s">
        <v>294</v>
      </c>
      <c r="B64" s="22" t="s">
        <v>401</v>
      </c>
      <c r="C64" s="84" t="s">
        <v>279</v>
      </c>
      <c r="D64" s="22" t="s">
        <v>412</v>
      </c>
      <c r="E64" s="22" t="s">
        <v>89</v>
      </c>
      <c r="F64" s="11" t="s">
        <v>446</v>
      </c>
      <c r="G64" s="23" t="s">
        <v>329</v>
      </c>
      <c r="H64" s="12" t="s">
        <v>448</v>
      </c>
      <c r="I64" s="9" t="s">
        <v>180</v>
      </c>
      <c r="J64" s="9" t="s">
        <v>450</v>
      </c>
    </row>
    <row r="65" spans="1:10" ht="138.75">
      <c r="A65" s="81" t="s">
        <v>294</v>
      </c>
      <c r="B65" s="26" t="s">
        <v>401</v>
      </c>
      <c r="C65" s="85" t="s">
        <v>451</v>
      </c>
      <c r="D65" s="26" t="s">
        <v>25</v>
      </c>
      <c r="E65" s="26" t="s">
        <v>26</v>
      </c>
      <c r="F65" s="86"/>
      <c r="G65" s="34" t="s">
        <v>329</v>
      </c>
      <c r="H65" s="33" t="s">
        <v>448</v>
      </c>
      <c r="I65" s="20" t="s">
        <v>180</v>
      </c>
      <c r="J65" s="20" t="s">
        <v>450</v>
      </c>
    </row>
    <row r="66" spans="1:10" ht="138.75">
      <c r="A66" s="81" t="s">
        <v>294</v>
      </c>
      <c r="B66" s="26" t="s">
        <v>401</v>
      </c>
      <c r="C66" s="85" t="s">
        <v>429</v>
      </c>
      <c r="D66" s="26" t="s">
        <v>25</v>
      </c>
      <c r="E66" s="26" t="s">
        <v>27</v>
      </c>
      <c r="F66" s="86"/>
      <c r="G66" s="34" t="s">
        <v>329</v>
      </c>
      <c r="H66" s="33" t="s">
        <v>448</v>
      </c>
      <c r="I66" s="20" t="s">
        <v>180</v>
      </c>
      <c r="J66" s="20" t="s">
        <v>450</v>
      </c>
    </row>
    <row r="67" spans="1:10" ht="114.75">
      <c r="A67" s="83" t="s">
        <v>28</v>
      </c>
      <c r="B67" s="22" t="s">
        <v>29</v>
      </c>
      <c r="C67" s="84" t="s">
        <v>279</v>
      </c>
      <c r="D67" s="22" t="s">
        <v>336</v>
      </c>
      <c r="E67" s="22" t="s">
        <v>337</v>
      </c>
      <c r="F67" s="11" t="s">
        <v>446</v>
      </c>
      <c r="G67" s="23" t="s">
        <v>329</v>
      </c>
      <c r="H67" s="12" t="s">
        <v>448</v>
      </c>
      <c r="I67" s="9" t="s">
        <v>449</v>
      </c>
      <c r="J67" s="9" t="s">
        <v>450</v>
      </c>
    </row>
    <row r="68" spans="1:10" ht="123.75">
      <c r="A68" s="81" t="s">
        <v>28</v>
      </c>
      <c r="B68" s="26" t="s">
        <v>29</v>
      </c>
      <c r="C68" s="85" t="s">
        <v>451</v>
      </c>
      <c r="D68" s="26" t="s">
        <v>42</v>
      </c>
      <c r="E68" s="26" t="s">
        <v>145</v>
      </c>
      <c r="F68" s="61"/>
      <c r="G68" s="34" t="s">
        <v>329</v>
      </c>
      <c r="H68" s="33" t="s">
        <v>448</v>
      </c>
      <c r="I68" s="20" t="s">
        <v>449</v>
      </c>
      <c r="J68" s="20" t="s">
        <v>450</v>
      </c>
    </row>
    <row r="69" spans="1:10" ht="123.75">
      <c r="A69" s="81" t="s">
        <v>28</v>
      </c>
      <c r="B69" s="26" t="s">
        <v>29</v>
      </c>
      <c r="C69" s="85" t="s">
        <v>429</v>
      </c>
      <c r="D69" s="26" t="s">
        <v>295</v>
      </c>
      <c r="E69" s="26" t="s">
        <v>320</v>
      </c>
      <c r="F69" s="61"/>
      <c r="G69" s="34" t="s">
        <v>329</v>
      </c>
      <c r="H69" s="33" t="s">
        <v>448</v>
      </c>
      <c r="I69" s="20" t="s">
        <v>449</v>
      </c>
      <c r="J69" s="20" t="s">
        <v>450</v>
      </c>
    </row>
    <row r="70" spans="1:10" ht="126">
      <c r="A70" s="83" t="s">
        <v>321</v>
      </c>
      <c r="B70" s="22" t="s">
        <v>322</v>
      </c>
      <c r="C70" s="84" t="s">
        <v>279</v>
      </c>
      <c r="D70" s="22" t="s">
        <v>323</v>
      </c>
      <c r="E70" s="22" t="s">
        <v>324</v>
      </c>
      <c r="F70" s="11" t="s">
        <v>446</v>
      </c>
      <c r="G70" s="23" t="s">
        <v>329</v>
      </c>
      <c r="H70" s="12" t="s">
        <v>448</v>
      </c>
      <c r="I70" s="9" t="s">
        <v>449</v>
      </c>
      <c r="J70" s="9" t="s">
        <v>450</v>
      </c>
    </row>
    <row r="71" spans="1:10" ht="96">
      <c r="A71" s="81" t="s">
        <v>321</v>
      </c>
      <c r="B71" s="87" t="s">
        <v>322</v>
      </c>
      <c r="C71" s="85" t="s">
        <v>451</v>
      </c>
      <c r="D71" s="87" t="s">
        <v>307</v>
      </c>
      <c r="E71" s="87" t="s">
        <v>308</v>
      </c>
      <c r="F71" s="88"/>
      <c r="G71" s="34" t="s">
        <v>329</v>
      </c>
      <c r="H71" s="33" t="s">
        <v>448</v>
      </c>
      <c r="I71" s="20" t="s">
        <v>449</v>
      </c>
      <c r="J71" s="20" t="s">
        <v>450</v>
      </c>
    </row>
    <row r="72" spans="1:10" ht="96">
      <c r="A72" s="81" t="s">
        <v>321</v>
      </c>
      <c r="B72" s="87" t="s">
        <v>322</v>
      </c>
      <c r="C72" s="85" t="s">
        <v>429</v>
      </c>
      <c r="D72" s="87" t="s">
        <v>307</v>
      </c>
      <c r="E72" s="87" t="s">
        <v>309</v>
      </c>
      <c r="F72" s="88"/>
      <c r="G72" s="34" t="s">
        <v>329</v>
      </c>
      <c r="H72" s="33" t="s">
        <v>448</v>
      </c>
      <c r="I72" s="20" t="s">
        <v>449</v>
      </c>
      <c r="J72" s="20" t="s">
        <v>450</v>
      </c>
    </row>
    <row r="73" spans="1:10" ht="206.25">
      <c r="A73" s="81" t="s">
        <v>310</v>
      </c>
      <c r="B73" s="87" t="s">
        <v>281</v>
      </c>
      <c r="C73" s="85" t="s">
        <v>207</v>
      </c>
      <c r="D73" s="26" t="s">
        <v>282</v>
      </c>
      <c r="E73" s="26" t="s">
        <v>485</v>
      </c>
      <c r="F73" s="61"/>
      <c r="G73" s="34" t="s">
        <v>329</v>
      </c>
      <c r="H73" s="33" t="s">
        <v>448</v>
      </c>
      <c r="I73" s="20" t="s">
        <v>180</v>
      </c>
      <c r="J73" s="20" t="s">
        <v>450</v>
      </c>
    </row>
    <row r="74" spans="1:10" ht="164.25">
      <c r="A74" s="24" t="s">
        <v>486</v>
      </c>
      <c r="B74" s="87" t="s">
        <v>487</v>
      </c>
      <c r="C74" s="80" t="s">
        <v>207</v>
      </c>
      <c r="D74" s="26" t="s">
        <v>425</v>
      </c>
      <c r="E74" s="26" t="s">
        <v>260</v>
      </c>
      <c r="F74" s="86"/>
      <c r="G74" s="34" t="s">
        <v>329</v>
      </c>
      <c r="H74" s="33" t="s">
        <v>448</v>
      </c>
      <c r="I74" s="20" t="s">
        <v>180</v>
      </c>
      <c r="J74" s="20" t="s">
        <v>450</v>
      </c>
    </row>
    <row r="75" spans="1:96" s="90" customFormat="1" ht="224.25">
      <c r="A75" s="7" t="s">
        <v>261</v>
      </c>
      <c r="B75" s="22" t="s">
        <v>363</v>
      </c>
      <c r="C75" s="84" t="s">
        <v>279</v>
      </c>
      <c r="D75" s="22" t="s">
        <v>330</v>
      </c>
      <c r="E75" s="22" t="s">
        <v>291</v>
      </c>
      <c r="F75" s="11" t="s">
        <v>446</v>
      </c>
      <c r="G75" s="23" t="s">
        <v>329</v>
      </c>
      <c r="H75" s="12" t="s">
        <v>12</v>
      </c>
      <c r="I75" s="9" t="s">
        <v>415</v>
      </c>
      <c r="J75" s="9" t="s">
        <v>450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</row>
    <row r="76" spans="1:10" ht="211.5">
      <c r="A76" s="24" t="s">
        <v>261</v>
      </c>
      <c r="B76" s="26" t="s">
        <v>363</v>
      </c>
      <c r="C76" s="85" t="s">
        <v>451</v>
      </c>
      <c r="D76" s="26" t="s">
        <v>143</v>
      </c>
      <c r="E76" s="26" t="s">
        <v>144</v>
      </c>
      <c r="F76" s="58"/>
      <c r="G76" s="34" t="s">
        <v>329</v>
      </c>
      <c r="H76" s="33" t="s">
        <v>12</v>
      </c>
      <c r="I76" s="15" t="s">
        <v>415</v>
      </c>
      <c r="J76" s="20" t="s">
        <v>450</v>
      </c>
    </row>
    <row r="77" spans="1:10" ht="211.5">
      <c r="A77" s="24" t="s">
        <v>261</v>
      </c>
      <c r="B77" s="26" t="s">
        <v>363</v>
      </c>
      <c r="C77" s="85" t="s">
        <v>429</v>
      </c>
      <c r="D77" s="26" t="s">
        <v>15</v>
      </c>
      <c r="E77" s="26" t="s">
        <v>16</v>
      </c>
      <c r="F77" s="58"/>
      <c r="G77" s="34" t="s">
        <v>329</v>
      </c>
      <c r="H77" s="33" t="s">
        <v>12</v>
      </c>
      <c r="I77" s="15" t="s">
        <v>415</v>
      </c>
      <c r="J77" s="20" t="s">
        <v>450</v>
      </c>
    </row>
    <row r="78" spans="1:10" ht="211.5">
      <c r="A78" s="7" t="s">
        <v>17</v>
      </c>
      <c r="B78" s="22" t="s">
        <v>229</v>
      </c>
      <c r="C78" s="84" t="s">
        <v>279</v>
      </c>
      <c r="D78" s="22" t="s">
        <v>214</v>
      </c>
      <c r="E78" s="22" t="s">
        <v>265</v>
      </c>
      <c r="F78" s="11" t="s">
        <v>446</v>
      </c>
      <c r="G78" s="23" t="s">
        <v>329</v>
      </c>
      <c r="H78" s="12" t="s">
        <v>12</v>
      </c>
      <c r="I78" s="9" t="s">
        <v>415</v>
      </c>
      <c r="J78" s="9" t="s">
        <v>450</v>
      </c>
    </row>
    <row r="79" spans="1:10" ht="254.25">
      <c r="A79" s="24" t="s">
        <v>17</v>
      </c>
      <c r="B79" s="26" t="s">
        <v>229</v>
      </c>
      <c r="C79" s="85" t="s">
        <v>451</v>
      </c>
      <c r="D79" s="26" t="s">
        <v>215</v>
      </c>
      <c r="E79" s="26" t="s">
        <v>189</v>
      </c>
      <c r="F79" s="58"/>
      <c r="G79" s="34" t="s">
        <v>329</v>
      </c>
      <c r="H79" s="33" t="s">
        <v>12</v>
      </c>
      <c r="I79" s="15" t="s">
        <v>415</v>
      </c>
      <c r="J79" s="20" t="s">
        <v>450</v>
      </c>
    </row>
    <row r="80" spans="1:10" ht="267">
      <c r="A80" s="24" t="s">
        <v>17</v>
      </c>
      <c r="B80" s="26" t="s">
        <v>229</v>
      </c>
      <c r="C80" s="85" t="s">
        <v>429</v>
      </c>
      <c r="D80" s="26" t="s">
        <v>458</v>
      </c>
      <c r="E80" s="26" t="s">
        <v>472</v>
      </c>
      <c r="F80" s="58"/>
      <c r="G80" s="34" t="s">
        <v>329</v>
      </c>
      <c r="H80" s="33" t="s">
        <v>12</v>
      </c>
      <c r="I80" s="15" t="s">
        <v>415</v>
      </c>
      <c r="J80" s="20" t="s">
        <v>450</v>
      </c>
    </row>
    <row r="81" spans="1:10" ht="165">
      <c r="A81" s="7" t="s">
        <v>473</v>
      </c>
      <c r="B81" s="22" t="s">
        <v>474</v>
      </c>
      <c r="C81" s="28" t="s">
        <v>279</v>
      </c>
      <c r="D81" s="8" t="s">
        <v>475</v>
      </c>
      <c r="E81" s="8" t="s">
        <v>476</v>
      </c>
      <c r="F81" s="11" t="s">
        <v>446</v>
      </c>
      <c r="G81" s="23" t="s">
        <v>329</v>
      </c>
      <c r="H81" s="13" t="s">
        <v>448</v>
      </c>
      <c r="I81" s="9" t="s">
        <v>449</v>
      </c>
      <c r="J81" s="9" t="s">
        <v>450</v>
      </c>
    </row>
    <row r="82" spans="1:10" ht="180">
      <c r="A82" s="24" t="s">
        <v>473</v>
      </c>
      <c r="B82" s="26" t="s">
        <v>474</v>
      </c>
      <c r="C82" s="15" t="s">
        <v>451</v>
      </c>
      <c r="D82" s="31" t="s">
        <v>87</v>
      </c>
      <c r="E82" s="31" t="s">
        <v>88</v>
      </c>
      <c r="F82" s="32"/>
      <c r="G82" s="34" t="s">
        <v>329</v>
      </c>
      <c r="H82" s="19" t="s">
        <v>448</v>
      </c>
      <c r="I82" s="20" t="s">
        <v>449</v>
      </c>
      <c r="J82" s="20" t="s">
        <v>450</v>
      </c>
    </row>
    <row r="83" spans="1:10" ht="165">
      <c r="A83" s="24" t="s">
        <v>473</v>
      </c>
      <c r="B83" s="26" t="s">
        <v>474</v>
      </c>
      <c r="C83" s="15" t="s">
        <v>429</v>
      </c>
      <c r="D83" s="31" t="s">
        <v>190</v>
      </c>
      <c r="E83" s="31" t="s">
        <v>191</v>
      </c>
      <c r="F83" s="32"/>
      <c r="G83" s="34" t="s">
        <v>329</v>
      </c>
      <c r="H83" s="19" t="s">
        <v>448</v>
      </c>
      <c r="I83" s="20" t="s">
        <v>449</v>
      </c>
      <c r="J83" s="20" t="s">
        <v>450</v>
      </c>
    </row>
    <row r="84" spans="1:10" ht="114.75">
      <c r="A84" s="7" t="s">
        <v>192</v>
      </c>
      <c r="B84" s="22" t="s">
        <v>469</v>
      </c>
      <c r="C84" s="84" t="s">
        <v>279</v>
      </c>
      <c r="D84" s="22" t="s">
        <v>470</v>
      </c>
      <c r="E84" s="84" t="s">
        <v>471</v>
      </c>
      <c r="F84" s="11" t="s">
        <v>446</v>
      </c>
      <c r="G84" s="23" t="s">
        <v>329</v>
      </c>
      <c r="H84" s="12" t="s">
        <v>448</v>
      </c>
      <c r="I84" s="9" t="s">
        <v>449</v>
      </c>
      <c r="J84" s="9" t="s">
        <v>450</v>
      </c>
    </row>
    <row r="85" spans="1:10" ht="114.75">
      <c r="A85" s="24" t="s">
        <v>192</v>
      </c>
      <c r="B85" s="26" t="s">
        <v>469</v>
      </c>
      <c r="C85" s="85" t="s">
        <v>451</v>
      </c>
      <c r="D85" s="26" t="s">
        <v>74</v>
      </c>
      <c r="E85" s="85" t="s">
        <v>75</v>
      </c>
      <c r="F85" s="61" t="s">
        <v>76</v>
      </c>
      <c r="G85" s="34" t="s">
        <v>329</v>
      </c>
      <c r="H85" s="33" t="s">
        <v>448</v>
      </c>
      <c r="I85" s="15" t="s">
        <v>449</v>
      </c>
      <c r="J85" s="20" t="s">
        <v>450</v>
      </c>
    </row>
    <row r="86" spans="1:10" ht="114.75">
      <c r="A86" s="24" t="s">
        <v>192</v>
      </c>
      <c r="B86" s="26" t="s">
        <v>469</v>
      </c>
      <c r="C86" s="85" t="s">
        <v>429</v>
      </c>
      <c r="D86" s="26" t="s">
        <v>406</v>
      </c>
      <c r="E86" s="85" t="s">
        <v>407</v>
      </c>
      <c r="F86" s="61" t="s">
        <v>76</v>
      </c>
      <c r="G86" s="34" t="s">
        <v>329</v>
      </c>
      <c r="H86" s="33" t="s">
        <v>448</v>
      </c>
      <c r="I86" s="15" t="s">
        <v>449</v>
      </c>
      <c r="J86" s="20" t="s">
        <v>450</v>
      </c>
    </row>
    <row r="87" spans="1:10" ht="114.75">
      <c r="A87" s="7" t="s">
        <v>408</v>
      </c>
      <c r="B87" s="22" t="s">
        <v>409</v>
      </c>
      <c r="C87" s="84" t="s">
        <v>279</v>
      </c>
      <c r="D87" s="22" t="s">
        <v>439</v>
      </c>
      <c r="E87" s="84" t="s">
        <v>471</v>
      </c>
      <c r="F87" s="11" t="s">
        <v>446</v>
      </c>
      <c r="G87" s="23" t="s">
        <v>329</v>
      </c>
      <c r="H87" s="12" t="s">
        <v>448</v>
      </c>
      <c r="I87" s="9" t="s">
        <v>449</v>
      </c>
      <c r="J87" s="9" t="s">
        <v>450</v>
      </c>
    </row>
    <row r="88" spans="1:10" ht="114.75">
      <c r="A88" s="24" t="s">
        <v>408</v>
      </c>
      <c r="B88" s="26" t="s">
        <v>409</v>
      </c>
      <c r="C88" s="85" t="s">
        <v>451</v>
      </c>
      <c r="D88" s="26" t="s">
        <v>440</v>
      </c>
      <c r="E88" s="85" t="s">
        <v>75</v>
      </c>
      <c r="F88" s="61" t="s">
        <v>76</v>
      </c>
      <c r="G88" s="34" t="s">
        <v>329</v>
      </c>
      <c r="H88" s="33" t="s">
        <v>448</v>
      </c>
      <c r="I88" s="15" t="s">
        <v>449</v>
      </c>
      <c r="J88" s="20" t="s">
        <v>450</v>
      </c>
    </row>
    <row r="89" spans="1:10" ht="114.75">
      <c r="A89" s="24" t="s">
        <v>408</v>
      </c>
      <c r="B89" s="26" t="s">
        <v>409</v>
      </c>
      <c r="C89" s="85" t="s">
        <v>429</v>
      </c>
      <c r="D89" s="26" t="s">
        <v>441</v>
      </c>
      <c r="E89" s="85" t="s">
        <v>407</v>
      </c>
      <c r="F89" s="61" t="s">
        <v>76</v>
      </c>
      <c r="G89" s="34" t="s">
        <v>329</v>
      </c>
      <c r="H89" s="33" t="s">
        <v>448</v>
      </c>
      <c r="I89" s="15" t="s">
        <v>449</v>
      </c>
      <c r="J89" s="20" t="s">
        <v>450</v>
      </c>
    </row>
    <row r="90" spans="1:10" ht="209.25">
      <c r="A90" s="7" t="s">
        <v>442</v>
      </c>
      <c r="B90" s="22" t="s">
        <v>157</v>
      </c>
      <c r="C90" s="84" t="s">
        <v>279</v>
      </c>
      <c r="D90" s="22" t="s">
        <v>491</v>
      </c>
      <c r="E90" s="53" t="s">
        <v>150</v>
      </c>
      <c r="F90" s="11" t="s">
        <v>446</v>
      </c>
      <c r="G90" s="23" t="s">
        <v>329</v>
      </c>
      <c r="H90" s="12" t="s">
        <v>12</v>
      </c>
      <c r="I90" s="9" t="s">
        <v>415</v>
      </c>
      <c r="J90" s="9" t="s">
        <v>450</v>
      </c>
    </row>
    <row r="91" spans="1:10" ht="209.25">
      <c r="A91" s="91" t="s">
        <v>442</v>
      </c>
      <c r="B91" s="87" t="s">
        <v>157</v>
      </c>
      <c r="C91" s="80" t="s">
        <v>451</v>
      </c>
      <c r="D91" s="87" t="s">
        <v>417</v>
      </c>
      <c r="E91" s="92" t="s">
        <v>418</v>
      </c>
      <c r="F91" s="88"/>
      <c r="G91" s="34" t="s">
        <v>329</v>
      </c>
      <c r="H91" s="93" t="s">
        <v>12</v>
      </c>
      <c r="I91" s="15" t="s">
        <v>415</v>
      </c>
      <c r="J91" s="20" t="s">
        <v>450</v>
      </c>
    </row>
    <row r="92" spans="1:10" ht="209.25">
      <c r="A92" s="91" t="s">
        <v>442</v>
      </c>
      <c r="B92" s="87" t="s">
        <v>157</v>
      </c>
      <c r="C92" s="80" t="s">
        <v>429</v>
      </c>
      <c r="D92" s="87" t="s">
        <v>345</v>
      </c>
      <c r="E92" s="92" t="s">
        <v>346</v>
      </c>
      <c r="F92" s="88"/>
      <c r="G92" s="34" t="s">
        <v>329</v>
      </c>
      <c r="H92" s="93" t="s">
        <v>12</v>
      </c>
      <c r="I92" s="15" t="s">
        <v>415</v>
      </c>
      <c r="J92" s="20" t="s">
        <v>450</v>
      </c>
    </row>
    <row r="93" spans="1:10" ht="183.75">
      <c r="A93" s="7" t="s">
        <v>347</v>
      </c>
      <c r="B93" s="22" t="s">
        <v>43</v>
      </c>
      <c r="C93" s="84" t="s">
        <v>279</v>
      </c>
      <c r="D93" s="22" t="s">
        <v>234</v>
      </c>
      <c r="E93" s="84" t="s">
        <v>160</v>
      </c>
      <c r="F93" s="11" t="s">
        <v>446</v>
      </c>
      <c r="G93" s="23" t="s">
        <v>329</v>
      </c>
      <c r="H93" s="12" t="s">
        <v>12</v>
      </c>
      <c r="I93" s="9" t="s">
        <v>415</v>
      </c>
      <c r="J93" s="9" t="s">
        <v>450</v>
      </c>
    </row>
    <row r="94" spans="1:10" ht="183.75">
      <c r="A94" s="24" t="s">
        <v>347</v>
      </c>
      <c r="B94" s="26" t="s">
        <v>43</v>
      </c>
      <c r="C94" s="80" t="s">
        <v>451</v>
      </c>
      <c r="D94" s="26" t="s">
        <v>140</v>
      </c>
      <c r="E94" s="85" t="s">
        <v>141</v>
      </c>
      <c r="F94" s="61"/>
      <c r="G94" s="34" t="s">
        <v>329</v>
      </c>
      <c r="H94" s="33" t="s">
        <v>12</v>
      </c>
      <c r="I94" s="15" t="s">
        <v>415</v>
      </c>
      <c r="J94" s="20" t="s">
        <v>450</v>
      </c>
    </row>
    <row r="95" spans="1:10" ht="183.75">
      <c r="A95" s="24" t="s">
        <v>347</v>
      </c>
      <c r="B95" s="26" t="s">
        <v>43</v>
      </c>
      <c r="C95" s="80" t="s">
        <v>429</v>
      </c>
      <c r="D95" s="26" t="s">
        <v>142</v>
      </c>
      <c r="E95" s="85" t="s">
        <v>311</v>
      </c>
      <c r="F95" s="61"/>
      <c r="G95" s="34" t="s">
        <v>329</v>
      </c>
      <c r="H95" s="33" t="s">
        <v>12</v>
      </c>
      <c r="I95" s="15" t="s">
        <v>415</v>
      </c>
      <c r="J95" s="20" t="s">
        <v>450</v>
      </c>
    </row>
    <row r="96" spans="1:10" ht="194.25">
      <c r="A96" s="7" t="s">
        <v>312</v>
      </c>
      <c r="B96" s="22" t="s">
        <v>405</v>
      </c>
      <c r="C96" s="84" t="s">
        <v>279</v>
      </c>
      <c r="D96" s="52" t="s">
        <v>22</v>
      </c>
      <c r="E96" s="84" t="s">
        <v>160</v>
      </c>
      <c r="F96" s="11" t="s">
        <v>446</v>
      </c>
      <c r="G96" s="23" t="s">
        <v>329</v>
      </c>
      <c r="H96" s="12" t="s">
        <v>12</v>
      </c>
      <c r="I96" s="9" t="s">
        <v>415</v>
      </c>
      <c r="J96" s="9" t="s">
        <v>450</v>
      </c>
    </row>
    <row r="97" spans="1:10" ht="194.25">
      <c r="A97" s="24" t="s">
        <v>312</v>
      </c>
      <c r="B97" s="26" t="s">
        <v>405</v>
      </c>
      <c r="C97" s="80" t="s">
        <v>451</v>
      </c>
      <c r="D97" s="43" t="s">
        <v>235</v>
      </c>
      <c r="E97" s="85" t="s">
        <v>236</v>
      </c>
      <c r="F97" s="58"/>
      <c r="G97" s="34" t="s">
        <v>329</v>
      </c>
      <c r="H97" s="33" t="s">
        <v>12</v>
      </c>
      <c r="I97" s="15" t="s">
        <v>415</v>
      </c>
      <c r="J97" s="20" t="s">
        <v>450</v>
      </c>
    </row>
    <row r="98" spans="1:10" ht="194.25">
      <c r="A98" s="24" t="s">
        <v>312</v>
      </c>
      <c r="B98" s="26" t="s">
        <v>405</v>
      </c>
      <c r="C98" s="80" t="s">
        <v>429</v>
      </c>
      <c r="D98" s="43" t="s">
        <v>237</v>
      </c>
      <c r="E98" s="85" t="s">
        <v>311</v>
      </c>
      <c r="F98" s="58"/>
      <c r="G98" s="34" t="s">
        <v>329</v>
      </c>
      <c r="H98" s="33" t="s">
        <v>12</v>
      </c>
      <c r="I98" s="15" t="s">
        <v>415</v>
      </c>
      <c r="J98" s="20" t="s">
        <v>450</v>
      </c>
    </row>
    <row r="99" spans="1:10" ht="150">
      <c r="A99" s="83" t="s">
        <v>238</v>
      </c>
      <c r="B99" s="22" t="s">
        <v>239</v>
      </c>
      <c r="C99" s="84" t="s">
        <v>279</v>
      </c>
      <c r="D99" s="63" t="s">
        <v>240</v>
      </c>
      <c r="E99" s="22" t="s">
        <v>241</v>
      </c>
      <c r="F99" s="11" t="s">
        <v>446</v>
      </c>
      <c r="G99" s="23" t="s">
        <v>329</v>
      </c>
      <c r="H99" s="12" t="s">
        <v>448</v>
      </c>
      <c r="I99" s="9" t="s">
        <v>180</v>
      </c>
      <c r="J99" s="9" t="s">
        <v>450</v>
      </c>
    </row>
    <row r="100" spans="1:10" ht="165">
      <c r="A100" s="81" t="s">
        <v>238</v>
      </c>
      <c r="B100" s="26" t="s">
        <v>239</v>
      </c>
      <c r="C100" s="80" t="s">
        <v>451</v>
      </c>
      <c r="D100" s="66" t="s">
        <v>242</v>
      </c>
      <c r="E100" s="26" t="s">
        <v>243</v>
      </c>
      <c r="F100" s="94" t="s">
        <v>411</v>
      </c>
      <c r="G100" s="34" t="s">
        <v>329</v>
      </c>
      <c r="H100" s="33" t="s">
        <v>448</v>
      </c>
      <c r="I100" s="15" t="s">
        <v>180</v>
      </c>
      <c r="J100" s="20" t="s">
        <v>450</v>
      </c>
    </row>
    <row r="101" spans="1:10" ht="165">
      <c r="A101" s="81" t="s">
        <v>238</v>
      </c>
      <c r="B101" s="26" t="s">
        <v>239</v>
      </c>
      <c r="C101" s="80" t="s">
        <v>429</v>
      </c>
      <c r="D101" s="66" t="s">
        <v>151</v>
      </c>
      <c r="E101" s="26" t="s">
        <v>152</v>
      </c>
      <c r="F101" s="94" t="s">
        <v>411</v>
      </c>
      <c r="G101" s="34" t="s">
        <v>329</v>
      </c>
      <c r="H101" s="33" t="s">
        <v>448</v>
      </c>
      <c r="I101" s="15" t="s">
        <v>180</v>
      </c>
      <c r="J101" s="20" t="s">
        <v>450</v>
      </c>
    </row>
    <row r="102" spans="1:10" ht="121.5">
      <c r="A102" s="83" t="s">
        <v>153</v>
      </c>
      <c r="B102" s="52" t="s">
        <v>154</v>
      </c>
      <c r="C102" s="84" t="s">
        <v>279</v>
      </c>
      <c r="D102" s="22" t="s">
        <v>365</v>
      </c>
      <c r="E102" s="84" t="s">
        <v>366</v>
      </c>
      <c r="F102" s="11" t="s">
        <v>446</v>
      </c>
      <c r="G102" s="23" t="s">
        <v>329</v>
      </c>
      <c r="H102" s="12" t="s">
        <v>448</v>
      </c>
      <c r="I102" s="9" t="s">
        <v>449</v>
      </c>
      <c r="J102" s="9" t="s">
        <v>450</v>
      </c>
    </row>
    <row r="103" spans="1:10" ht="121.5">
      <c r="A103" s="81" t="s">
        <v>153</v>
      </c>
      <c r="B103" s="43" t="s">
        <v>154</v>
      </c>
      <c r="C103" s="80" t="s">
        <v>451</v>
      </c>
      <c r="D103" s="26" t="s">
        <v>367</v>
      </c>
      <c r="E103" s="85" t="s">
        <v>368</v>
      </c>
      <c r="F103" s="61"/>
      <c r="G103" s="34" t="s">
        <v>329</v>
      </c>
      <c r="H103" s="33" t="s">
        <v>448</v>
      </c>
      <c r="I103" s="15" t="s">
        <v>449</v>
      </c>
      <c r="J103" s="20" t="s">
        <v>450</v>
      </c>
    </row>
    <row r="104" spans="1:10" ht="121.5">
      <c r="A104" s="81" t="s">
        <v>153</v>
      </c>
      <c r="B104" s="43" t="s">
        <v>154</v>
      </c>
      <c r="C104" s="80" t="s">
        <v>429</v>
      </c>
      <c r="D104" s="26" t="s">
        <v>267</v>
      </c>
      <c r="E104" s="85" t="s">
        <v>268</v>
      </c>
      <c r="F104" s="61"/>
      <c r="G104" s="34" t="s">
        <v>329</v>
      </c>
      <c r="H104" s="33" t="s">
        <v>448</v>
      </c>
      <c r="I104" s="15" t="s">
        <v>449</v>
      </c>
      <c r="J104" s="20" t="s">
        <v>450</v>
      </c>
    </row>
    <row r="105" spans="1:10" ht="90">
      <c r="A105" s="81" t="s">
        <v>269</v>
      </c>
      <c r="B105" s="43" t="s">
        <v>484</v>
      </c>
      <c r="C105" s="95" t="s">
        <v>207</v>
      </c>
      <c r="D105" s="96" t="s">
        <v>93</v>
      </c>
      <c r="E105" s="26" t="s">
        <v>208</v>
      </c>
      <c r="F105" s="61"/>
      <c r="G105" s="34" t="s">
        <v>329</v>
      </c>
      <c r="H105" s="33" t="s">
        <v>448</v>
      </c>
      <c r="I105" s="15" t="s">
        <v>449</v>
      </c>
      <c r="J105" s="20" t="s">
        <v>450</v>
      </c>
    </row>
    <row r="106" spans="1:10" ht="240">
      <c r="A106" s="52" t="s">
        <v>209</v>
      </c>
      <c r="B106" s="22" t="s">
        <v>488</v>
      </c>
      <c r="C106" s="84" t="s">
        <v>279</v>
      </c>
      <c r="D106" s="64" t="s">
        <v>489</v>
      </c>
      <c r="E106" s="22" t="s">
        <v>490</v>
      </c>
      <c r="F106" s="11" t="s">
        <v>446</v>
      </c>
      <c r="G106" s="23" t="s">
        <v>329</v>
      </c>
      <c r="H106" s="12" t="s">
        <v>12</v>
      </c>
      <c r="I106" s="9" t="s">
        <v>415</v>
      </c>
      <c r="J106" s="9" t="s">
        <v>450</v>
      </c>
    </row>
    <row r="107" spans="1:10" ht="240">
      <c r="A107" s="43" t="s">
        <v>209</v>
      </c>
      <c r="B107" s="26" t="s">
        <v>488</v>
      </c>
      <c r="C107" s="80" t="s">
        <v>451</v>
      </c>
      <c r="D107" s="67" t="s">
        <v>64</v>
      </c>
      <c r="E107" s="46" t="s">
        <v>65</v>
      </c>
      <c r="F107" s="58"/>
      <c r="G107" s="34" t="s">
        <v>329</v>
      </c>
      <c r="H107" s="33" t="s">
        <v>12</v>
      </c>
      <c r="I107" s="15" t="s">
        <v>415</v>
      </c>
      <c r="J107" s="20" t="s">
        <v>450</v>
      </c>
    </row>
    <row r="108" spans="1:10" ht="240">
      <c r="A108" s="43" t="s">
        <v>209</v>
      </c>
      <c r="B108" s="26" t="s">
        <v>488</v>
      </c>
      <c r="C108" s="80" t="s">
        <v>429</v>
      </c>
      <c r="D108" s="67" t="s">
        <v>90</v>
      </c>
      <c r="E108" s="46" t="s">
        <v>91</v>
      </c>
      <c r="F108" s="58"/>
      <c r="G108" s="34" t="s">
        <v>329</v>
      </c>
      <c r="H108" s="33" t="s">
        <v>12</v>
      </c>
      <c r="I108" s="15" t="s">
        <v>415</v>
      </c>
      <c r="J108" s="20" t="s">
        <v>450</v>
      </c>
    </row>
    <row r="109" spans="1:10" ht="222">
      <c r="A109" s="22" t="s">
        <v>92</v>
      </c>
      <c r="B109" s="22" t="s">
        <v>362</v>
      </c>
      <c r="C109" s="84" t="s">
        <v>279</v>
      </c>
      <c r="D109" s="22" t="s">
        <v>286</v>
      </c>
      <c r="E109" s="22" t="s">
        <v>287</v>
      </c>
      <c r="F109" s="11" t="s">
        <v>446</v>
      </c>
      <c r="G109" s="23" t="s">
        <v>329</v>
      </c>
      <c r="H109" s="12" t="s">
        <v>12</v>
      </c>
      <c r="I109" s="9" t="s">
        <v>415</v>
      </c>
      <c r="J109" s="20" t="s">
        <v>450</v>
      </c>
    </row>
    <row r="110" spans="1:10" ht="222">
      <c r="A110" s="26" t="s">
        <v>92</v>
      </c>
      <c r="B110" s="26" t="s">
        <v>362</v>
      </c>
      <c r="C110" s="80" t="s">
        <v>451</v>
      </c>
      <c r="D110" s="26" t="s">
        <v>138</v>
      </c>
      <c r="E110" s="26" t="s">
        <v>139</v>
      </c>
      <c r="F110" s="61"/>
      <c r="G110" s="34" t="s">
        <v>329</v>
      </c>
      <c r="H110" s="33" t="s">
        <v>12</v>
      </c>
      <c r="I110" s="15" t="s">
        <v>415</v>
      </c>
      <c r="J110" s="20" t="s">
        <v>450</v>
      </c>
    </row>
    <row r="111" spans="1:10" ht="222">
      <c r="A111" s="26" t="s">
        <v>92</v>
      </c>
      <c r="B111" s="26" t="s">
        <v>362</v>
      </c>
      <c r="C111" s="80" t="s">
        <v>429</v>
      </c>
      <c r="D111" s="26" t="s">
        <v>32</v>
      </c>
      <c r="E111" s="26" t="s">
        <v>426</v>
      </c>
      <c r="F111" s="61"/>
      <c r="G111" s="34" t="s">
        <v>329</v>
      </c>
      <c r="H111" s="33" t="s">
        <v>12</v>
      </c>
      <c r="I111" s="15" t="s">
        <v>415</v>
      </c>
      <c r="J111" s="20" t="s">
        <v>450</v>
      </c>
    </row>
    <row r="112" spans="1:10" ht="15">
      <c r="A112" s="97"/>
      <c r="B112" s="98"/>
      <c r="C112" s="99"/>
      <c r="D112" s="98"/>
      <c r="E112" s="100"/>
      <c r="F112" s="100"/>
      <c r="H112" s="102"/>
      <c r="I112" s="103"/>
      <c r="J112" s="103"/>
    </row>
    <row r="114" spans="1:10" ht="21">
      <c r="A114" s="104" t="s">
        <v>427</v>
      </c>
      <c r="B114" s="100"/>
      <c r="C114" s="100"/>
      <c r="D114" s="100"/>
      <c r="E114" s="100"/>
      <c r="F114" s="100"/>
      <c r="H114" s="100"/>
      <c r="I114" s="100"/>
      <c r="J114" s="100"/>
    </row>
    <row r="115" spans="1:10" ht="18.75">
      <c r="A115" s="105" t="s">
        <v>266</v>
      </c>
      <c r="B115" s="100"/>
      <c r="C115" s="100"/>
      <c r="D115" s="100"/>
      <c r="E115" s="100"/>
      <c r="F115" s="100"/>
      <c r="H115" s="100"/>
      <c r="I115" s="100"/>
      <c r="J115" s="100"/>
    </row>
    <row r="116" spans="1:10" ht="18.75">
      <c r="A116" s="106" t="s">
        <v>13</v>
      </c>
      <c r="B116" s="100"/>
      <c r="C116" s="100"/>
      <c r="D116" s="100"/>
      <c r="E116" s="100"/>
      <c r="F116" s="100"/>
      <c r="H116" s="100"/>
      <c r="I116" s="100"/>
      <c r="J116" s="100"/>
    </row>
    <row r="117" spans="1:10" ht="18.75">
      <c r="A117" s="106" t="s">
        <v>14</v>
      </c>
      <c r="B117" s="100"/>
      <c r="C117" s="100"/>
      <c r="D117" s="100"/>
      <c r="E117" s="100"/>
      <c r="F117" s="100"/>
      <c r="H117" s="100"/>
      <c r="I117" s="100"/>
      <c r="J117" s="100"/>
    </row>
    <row r="118" spans="1:10" ht="18.75">
      <c r="A118" s="107" t="s">
        <v>459</v>
      </c>
      <c r="B118" s="100"/>
      <c r="C118" s="100"/>
      <c r="D118" s="100"/>
      <c r="E118" s="100"/>
      <c r="F118" s="100"/>
      <c r="H118" s="100"/>
      <c r="I118" s="100"/>
      <c r="J118" s="100"/>
    </row>
    <row r="119" ht="18.75">
      <c r="A119" s="106" t="s">
        <v>299</v>
      </c>
    </row>
  </sheetData>
  <sheetProtection password="E7A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zoomScalePageLayoutView="0" workbookViewId="0" topLeftCell="A1">
      <selection activeCell="F22" sqref="F22"/>
    </sheetView>
  </sheetViews>
  <sheetFormatPr defaultColWidth="9.00390625" defaultRowHeight="12.75"/>
  <sheetData/>
  <sheetProtection password="E7A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 password="E7A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/>
  <dimension ref="A1:AT10"/>
  <sheetViews>
    <sheetView zoomScalePageLayoutView="0" workbookViewId="0" topLeftCell="T4">
      <selection activeCell="AD8" sqref="AD8:AD22"/>
    </sheetView>
  </sheetViews>
  <sheetFormatPr defaultColWidth="9.00390625" defaultRowHeight="12.75"/>
  <cols>
    <col min="1" max="17" width="11.875" style="0" customWidth="1"/>
    <col min="18" max="29" width="12.75390625" style="0" customWidth="1"/>
    <col min="30" max="33" width="11.875" style="0" customWidth="1"/>
    <col min="34" max="45" width="12.75390625" style="0" customWidth="1"/>
  </cols>
  <sheetData>
    <row r="1" spans="1:45" ht="12.75">
      <c r="A1" t="s">
        <v>313</v>
      </c>
      <c r="B1" s="198" t="s">
        <v>445</v>
      </c>
      <c r="C1" s="199" t="s">
        <v>445</v>
      </c>
      <c r="D1" s="199" t="s">
        <v>445</v>
      </c>
      <c r="E1" s="200" t="s">
        <v>445</v>
      </c>
      <c r="F1" s="199" t="s">
        <v>369</v>
      </c>
      <c r="G1" s="199" t="s">
        <v>369</v>
      </c>
      <c r="H1" s="199" t="s">
        <v>369</v>
      </c>
      <c r="I1" s="200" t="s">
        <v>369</v>
      </c>
      <c r="J1" s="198" t="s">
        <v>443</v>
      </c>
      <c r="K1" s="199" t="s">
        <v>443</v>
      </c>
      <c r="L1" s="199" t="s">
        <v>443</v>
      </c>
      <c r="M1" s="200" t="s">
        <v>443</v>
      </c>
      <c r="N1" s="199" t="s">
        <v>462</v>
      </c>
      <c r="O1" s="199" t="s">
        <v>462</v>
      </c>
      <c r="P1" s="199" t="s">
        <v>462</v>
      </c>
      <c r="Q1" s="200" t="s">
        <v>462</v>
      </c>
      <c r="R1" s="199" t="s">
        <v>294</v>
      </c>
      <c r="S1" s="199" t="s">
        <v>294</v>
      </c>
      <c r="T1" s="199" t="s">
        <v>294</v>
      </c>
      <c r="U1" s="199" t="s">
        <v>294</v>
      </c>
      <c r="V1" s="198" t="s">
        <v>238</v>
      </c>
      <c r="W1" s="199" t="s">
        <v>238</v>
      </c>
      <c r="X1" s="199" t="s">
        <v>238</v>
      </c>
      <c r="Y1" s="200" t="s">
        <v>238</v>
      </c>
      <c r="Z1" s="198" t="s">
        <v>209</v>
      </c>
      <c r="AA1" s="199" t="s">
        <v>209</v>
      </c>
      <c r="AB1" s="199" t="s">
        <v>209</v>
      </c>
      <c r="AC1" s="200" t="s">
        <v>209</v>
      </c>
      <c r="AD1" s="198" t="s">
        <v>205</v>
      </c>
      <c r="AE1" s="199" t="s">
        <v>205</v>
      </c>
      <c r="AF1" s="199" t="s">
        <v>205</v>
      </c>
      <c r="AG1" s="200" t="s">
        <v>205</v>
      </c>
      <c r="AH1" s="198" t="s">
        <v>352</v>
      </c>
      <c r="AI1" s="199" t="s">
        <v>352</v>
      </c>
      <c r="AJ1" s="199" t="s">
        <v>352</v>
      </c>
      <c r="AK1" s="200" t="s">
        <v>352</v>
      </c>
      <c r="AL1" s="198" t="s">
        <v>353</v>
      </c>
      <c r="AM1" s="199" t="s">
        <v>353</v>
      </c>
      <c r="AN1" s="199" t="s">
        <v>353</v>
      </c>
      <c r="AO1" s="200" t="s">
        <v>353</v>
      </c>
      <c r="AP1" s="198" t="s">
        <v>486</v>
      </c>
      <c r="AQ1" s="199" t="s">
        <v>486</v>
      </c>
      <c r="AR1" s="199" t="s">
        <v>486</v>
      </c>
      <c r="AS1" s="200" t="s">
        <v>486</v>
      </c>
    </row>
    <row r="2" spans="1:45" ht="12.75">
      <c r="A2" t="s">
        <v>314</v>
      </c>
      <c r="B2" s="201" t="s">
        <v>37</v>
      </c>
      <c r="C2" s="202" t="s">
        <v>38</v>
      </c>
      <c r="D2" s="202" t="s">
        <v>39</v>
      </c>
      <c r="E2" s="203" t="s">
        <v>40</v>
      </c>
      <c r="F2" s="202" t="s">
        <v>37</v>
      </c>
      <c r="G2" s="202" t="s">
        <v>38</v>
      </c>
      <c r="H2" s="202" t="s">
        <v>39</v>
      </c>
      <c r="I2" s="203" t="s">
        <v>40</v>
      </c>
      <c r="J2" s="201" t="s">
        <v>37</v>
      </c>
      <c r="K2" s="202" t="s">
        <v>38</v>
      </c>
      <c r="L2" s="202" t="s">
        <v>39</v>
      </c>
      <c r="M2" s="203" t="s">
        <v>40</v>
      </c>
      <c r="N2" s="202" t="s">
        <v>37</v>
      </c>
      <c r="O2" s="202" t="s">
        <v>38</v>
      </c>
      <c r="P2" s="202" t="s">
        <v>39</v>
      </c>
      <c r="Q2" s="203" t="s">
        <v>40</v>
      </c>
      <c r="R2" s="202" t="s">
        <v>37</v>
      </c>
      <c r="S2" s="202" t="s">
        <v>38</v>
      </c>
      <c r="T2" s="202" t="s">
        <v>39</v>
      </c>
      <c r="U2" s="202" t="s">
        <v>40</v>
      </c>
      <c r="V2" s="201" t="s">
        <v>37</v>
      </c>
      <c r="W2" s="202" t="s">
        <v>38</v>
      </c>
      <c r="X2" s="202" t="s">
        <v>39</v>
      </c>
      <c r="Y2" s="203" t="s">
        <v>40</v>
      </c>
      <c r="Z2" s="201" t="s">
        <v>37</v>
      </c>
      <c r="AA2" s="202" t="s">
        <v>38</v>
      </c>
      <c r="AB2" s="202" t="s">
        <v>39</v>
      </c>
      <c r="AC2" s="203" t="s">
        <v>40</v>
      </c>
      <c r="AD2" s="201" t="s">
        <v>350</v>
      </c>
      <c r="AE2" s="202"/>
      <c r="AF2" s="202" t="s">
        <v>351</v>
      </c>
      <c r="AG2" s="203"/>
      <c r="AH2" s="201" t="s">
        <v>350</v>
      </c>
      <c r="AI2" s="202"/>
      <c r="AJ2" s="202" t="s">
        <v>351</v>
      </c>
      <c r="AK2" s="203"/>
      <c r="AL2" s="201" t="s">
        <v>350</v>
      </c>
      <c r="AM2" s="202"/>
      <c r="AN2" s="202" t="s">
        <v>351</v>
      </c>
      <c r="AO2" s="203"/>
      <c r="AP2" s="201" t="s">
        <v>350</v>
      </c>
      <c r="AQ2" s="202"/>
      <c r="AR2" s="202" t="s">
        <v>351</v>
      </c>
      <c r="AS2" s="203"/>
    </row>
    <row r="3" spans="1:45" ht="12.75">
      <c r="A3" t="s">
        <v>316</v>
      </c>
      <c r="B3" s="204" t="e">
        <f>DATEVALUE(MID(dane!F2,1,10))</f>
        <v>#VALUE!</v>
      </c>
      <c r="C3" s="205" t="e">
        <f>DATEVALUE(MID(dane!F2,14,10))</f>
        <v>#VALUE!</v>
      </c>
      <c r="D3" s="207"/>
      <c r="E3" s="213"/>
      <c r="F3" s="207"/>
      <c r="G3" s="207"/>
      <c r="H3" s="207"/>
      <c r="I3" s="213"/>
      <c r="L3" s="207"/>
      <c r="M3" s="213"/>
      <c r="N3" s="207"/>
      <c r="O3" s="207"/>
      <c r="P3" s="207"/>
      <c r="Q3" s="213"/>
      <c r="T3" s="202"/>
      <c r="U3" s="202"/>
      <c r="V3" s="204"/>
      <c r="W3" s="205"/>
      <c r="X3" s="202"/>
      <c r="Y3" s="203"/>
      <c r="Z3" s="204"/>
      <c r="AA3" s="205"/>
      <c r="AB3" s="202"/>
      <c r="AC3" s="203"/>
      <c r="AD3" s="206"/>
      <c r="AE3" s="207"/>
      <c r="AF3" s="207"/>
      <c r="AG3" s="213"/>
      <c r="AH3" s="206"/>
      <c r="AI3" s="207"/>
      <c r="AJ3" s="207"/>
      <c r="AK3" s="213"/>
      <c r="AL3" s="206"/>
      <c r="AM3" s="207"/>
      <c r="AN3" s="207"/>
      <c r="AO3" s="213"/>
      <c r="AP3" s="206"/>
      <c r="AQ3" s="207"/>
      <c r="AR3" s="207"/>
      <c r="AS3" s="213"/>
    </row>
    <row r="4" spans="1:46" ht="12.75">
      <c r="A4" t="s">
        <v>315</v>
      </c>
      <c r="B4" s="206" t="s">
        <v>457</v>
      </c>
      <c r="C4" s="207" t="s">
        <v>343</v>
      </c>
      <c r="D4" s="208"/>
      <c r="E4" s="209"/>
      <c r="F4" s="207" t="s">
        <v>386</v>
      </c>
      <c r="G4" s="126" t="s">
        <v>421</v>
      </c>
      <c r="H4" s="208"/>
      <c r="I4" s="209"/>
      <c r="J4" s="206" t="s">
        <v>386</v>
      </c>
      <c r="K4" s="126" t="s">
        <v>158</v>
      </c>
      <c r="L4" s="214" t="s">
        <v>298</v>
      </c>
      <c r="M4" s="209"/>
      <c r="N4" s="207" t="s">
        <v>194</v>
      </c>
      <c r="O4" s="207"/>
      <c r="P4" s="208"/>
      <c r="Q4" s="209"/>
      <c r="R4" s="207">
        <v>3</v>
      </c>
      <c r="S4" s="207">
        <v>6</v>
      </c>
      <c r="T4" s="208" t="s">
        <v>195</v>
      </c>
      <c r="U4" s="208" t="s">
        <v>196</v>
      </c>
      <c r="V4" s="206">
        <v>18</v>
      </c>
      <c r="W4" s="207" t="s">
        <v>348</v>
      </c>
      <c r="X4" s="208"/>
      <c r="Y4" s="209"/>
      <c r="Z4" s="206">
        <v>18</v>
      </c>
      <c r="AA4" s="207" t="s">
        <v>348</v>
      </c>
      <c r="AB4" s="214" t="s">
        <v>73</v>
      </c>
      <c r="AC4" s="209"/>
      <c r="AD4" s="216" t="s">
        <v>197</v>
      </c>
      <c r="AE4" s="208" t="s">
        <v>496</v>
      </c>
      <c r="AF4" s="208" t="s">
        <v>212</v>
      </c>
      <c r="AG4" s="209" t="s">
        <v>213</v>
      </c>
      <c r="AH4" s="216" t="s">
        <v>202</v>
      </c>
      <c r="AI4" s="208" t="s">
        <v>340</v>
      </c>
      <c r="AJ4" s="208" t="s">
        <v>341</v>
      </c>
      <c r="AK4" s="209" t="s">
        <v>354</v>
      </c>
      <c r="AL4" s="216" t="s">
        <v>349</v>
      </c>
      <c r="AM4" s="208" t="s">
        <v>221</v>
      </c>
      <c r="AN4" s="208" t="s">
        <v>222</v>
      </c>
      <c r="AO4" s="209" t="s">
        <v>358</v>
      </c>
      <c r="AP4" s="216" t="s">
        <v>202</v>
      </c>
      <c r="AQ4" s="208" t="s">
        <v>340</v>
      </c>
      <c r="AR4" s="208" t="s">
        <v>341</v>
      </c>
      <c r="AS4" s="209" t="s">
        <v>354</v>
      </c>
      <c r="AT4" s="214" t="s">
        <v>387</v>
      </c>
    </row>
    <row r="5" spans="1:45" ht="12.75">
      <c r="A5" t="s">
        <v>315</v>
      </c>
      <c r="B5" s="206"/>
      <c r="C5" s="207"/>
      <c r="D5" s="208"/>
      <c r="E5" s="209"/>
      <c r="F5" s="207"/>
      <c r="G5" s="207"/>
      <c r="H5" s="208"/>
      <c r="I5" s="209"/>
      <c r="J5" s="206"/>
      <c r="K5" s="207"/>
      <c r="L5" s="208"/>
      <c r="M5" s="209"/>
      <c r="N5" s="207"/>
      <c r="O5" s="207"/>
      <c r="P5" s="208"/>
      <c r="Q5" s="209"/>
      <c r="R5" s="207"/>
      <c r="S5" s="207"/>
      <c r="T5" s="208"/>
      <c r="U5" s="208"/>
      <c r="V5" s="206"/>
      <c r="W5" s="207"/>
      <c r="X5" s="208"/>
      <c r="Y5" s="209"/>
      <c r="Z5" s="206"/>
      <c r="AA5" s="207"/>
      <c r="AB5" s="208"/>
      <c r="AC5" s="209"/>
      <c r="AD5" s="216" t="s">
        <v>211</v>
      </c>
      <c r="AE5" s="208"/>
      <c r="AF5" s="208"/>
      <c r="AG5" s="209"/>
      <c r="AH5" s="216" t="s">
        <v>342</v>
      </c>
      <c r="AI5" s="208" t="s">
        <v>355</v>
      </c>
      <c r="AJ5" s="208" t="s">
        <v>356</v>
      </c>
      <c r="AK5" s="209" t="s">
        <v>357</v>
      </c>
      <c r="AL5" s="216"/>
      <c r="AM5" s="208"/>
      <c r="AN5" s="208"/>
      <c r="AO5" s="209"/>
      <c r="AP5" s="216" t="s">
        <v>342</v>
      </c>
      <c r="AQ5" s="208" t="s">
        <v>355</v>
      </c>
      <c r="AR5" s="208" t="s">
        <v>356</v>
      </c>
      <c r="AS5" s="209" t="s">
        <v>357</v>
      </c>
    </row>
    <row r="6" spans="1:45" ht="12.75">
      <c r="A6" t="s">
        <v>317</v>
      </c>
      <c r="B6" s="201" t="str">
        <f>Wybierz!$E11</f>
        <v>NIE</v>
      </c>
      <c r="C6" s="202" t="str">
        <f>Wybierz!$E11</f>
        <v>NIE</v>
      </c>
      <c r="D6" s="202" t="str">
        <f>Wybierz!$E11</f>
        <v>NIE</v>
      </c>
      <c r="E6" s="203" t="str">
        <f>Wybierz!$E11</f>
        <v>NIE</v>
      </c>
      <c r="F6" s="202" t="str">
        <f>Wybierz!$E18</f>
        <v>NIE</v>
      </c>
      <c r="G6" s="202" t="str">
        <f>Wybierz!$E18</f>
        <v>NIE</v>
      </c>
      <c r="H6" s="202" t="str">
        <f>Wybierz!$E18</f>
        <v>NIE</v>
      </c>
      <c r="I6" s="203" t="str">
        <f>Wybierz!$E18</f>
        <v>NIE</v>
      </c>
      <c r="J6" s="201" t="str">
        <f>Wybierz!$E20</f>
        <v>NIE</v>
      </c>
      <c r="K6" s="202" t="str">
        <f>Wybierz!$E20</f>
        <v>NIE</v>
      </c>
      <c r="L6" s="202" t="str">
        <f>Wybierz!$E20</f>
        <v>NIE</v>
      </c>
      <c r="M6" s="203" t="str">
        <f>Wybierz!$E20</f>
        <v>NIE</v>
      </c>
      <c r="N6" s="202" t="str">
        <f>Wybierz!E21</f>
        <v>NIE</v>
      </c>
      <c r="O6" s="202" t="str">
        <f>Wybierz!E21</f>
        <v>NIE</v>
      </c>
      <c r="P6" s="202" t="str">
        <f>Wybierz!E21</f>
        <v>NIE</v>
      </c>
      <c r="Q6" s="203" t="str">
        <f>Wybierz!E21</f>
        <v>NIE</v>
      </c>
      <c r="R6" s="202" t="str">
        <f>Wybierz!E23</f>
        <v>NIE</v>
      </c>
      <c r="S6" s="202" t="str">
        <f>Wybierz!E23</f>
        <v>NIE</v>
      </c>
      <c r="T6" s="202" t="str">
        <f>Wybierz!E23</f>
        <v>NIE</v>
      </c>
      <c r="U6" s="202" t="str">
        <f>Wybierz!E23</f>
        <v>NIE</v>
      </c>
      <c r="V6" s="201" t="str">
        <f>Wybierz!E36</f>
        <v>NIE</v>
      </c>
      <c r="W6" s="202" t="str">
        <f>Wybierz!E36</f>
        <v>NIE</v>
      </c>
      <c r="X6" s="202" t="str">
        <f>Wybierz!E36</f>
        <v>NIE</v>
      </c>
      <c r="Y6" s="203" t="str">
        <f>Wybierz!E36</f>
        <v>NIE</v>
      </c>
      <c r="Z6" s="201" t="str">
        <f>Wybierz!$E39</f>
        <v>NIE</v>
      </c>
      <c r="AA6" s="202" t="str">
        <f>Wybierz!$E39</f>
        <v>NIE</v>
      </c>
      <c r="AB6" s="202" t="str">
        <f>Wybierz!$E39</f>
        <v>NIE</v>
      </c>
      <c r="AC6" s="203" t="str">
        <f>Wybierz!$E39</f>
        <v>NIE</v>
      </c>
      <c r="AD6" s="201" t="str">
        <f>Wybierz!$E17</f>
        <v>NIE</v>
      </c>
      <c r="AE6" s="202" t="str">
        <f>Wybierz!$E17</f>
        <v>NIE</v>
      </c>
      <c r="AF6" s="202" t="str">
        <f>Wybierz!$E17</f>
        <v>NIE</v>
      </c>
      <c r="AG6" s="203" t="str">
        <f>Wybierz!$E17</f>
        <v>NIE</v>
      </c>
      <c r="AH6" s="201" t="str">
        <f>Wybierz!$E26</f>
        <v>NIE</v>
      </c>
      <c r="AI6" s="202" t="str">
        <f>Wybierz!$E26</f>
        <v>NIE</v>
      </c>
      <c r="AJ6" s="202" t="str">
        <f>Wybierz!$E26</f>
        <v>NIE</v>
      </c>
      <c r="AK6" s="203" t="str">
        <f>Wybierz!$E26</f>
        <v>NIE</v>
      </c>
      <c r="AL6" s="201" t="str">
        <f>Wybierz!$E26</f>
        <v>NIE</v>
      </c>
      <c r="AM6" s="202" t="str">
        <f>Wybierz!$E26</f>
        <v>NIE</v>
      </c>
      <c r="AN6" s="202" t="str">
        <f>Wybierz!$E26</f>
        <v>NIE</v>
      </c>
      <c r="AO6" s="203" t="str">
        <f>Wybierz!$E26</f>
        <v>NIE</v>
      </c>
      <c r="AP6" s="201" t="str">
        <f>Wybierz!$E27</f>
        <v>NIE</v>
      </c>
      <c r="AQ6" s="202" t="str">
        <f>Wybierz!$E27</f>
        <v>NIE</v>
      </c>
      <c r="AR6" s="202" t="str">
        <f>Wybierz!$E27</f>
        <v>NIE</v>
      </c>
      <c r="AS6" s="203" t="str">
        <f>Wybierz!$E27</f>
        <v>NIE</v>
      </c>
    </row>
    <row r="7" spans="1:45" ht="13.5" thickBot="1">
      <c r="A7" t="s">
        <v>318</v>
      </c>
      <c r="B7" s="210" t="e">
        <f aca="true" t="shared" si="0" ref="B7:AD7">SUM(IF(FREQUENCY(B8:B10,B8:B10)&gt;0,1))</f>
        <v>#VALUE!</v>
      </c>
      <c r="C7" s="210" t="e">
        <f t="shared" si="0"/>
        <v>#VALUE!</v>
      </c>
      <c r="D7" s="210">
        <f t="shared" si="0"/>
        <v>0</v>
      </c>
      <c r="E7" s="210">
        <f t="shared" si="0"/>
        <v>0</v>
      </c>
      <c r="F7" s="210" t="e">
        <f t="shared" si="0"/>
        <v>#VALUE!</v>
      </c>
      <c r="G7" s="210" t="e">
        <f t="shared" si="0"/>
        <v>#VALUE!</v>
      </c>
      <c r="H7" s="210">
        <f t="shared" si="0"/>
        <v>0</v>
      </c>
      <c r="I7" s="210">
        <f t="shared" si="0"/>
        <v>0</v>
      </c>
      <c r="J7" s="210" t="e">
        <f t="shared" si="0"/>
        <v>#VALUE!</v>
      </c>
      <c r="K7" s="210" t="e">
        <f t="shared" si="0"/>
        <v>#VALUE!</v>
      </c>
      <c r="L7" s="210">
        <f t="shared" si="0"/>
        <v>0</v>
      </c>
      <c r="M7" s="210">
        <f t="shared" si="0"/>
        <v>0</v>
      </c>
      <c r="N7" s="210" t="e">
        <f t="shared" si="0"/>
        <v>#VALUE!</v>
      </c>
      <c r="O7" s="210" t="e">
        <f t="shared" si="0"/>
        <v>#VALUE!</v>
      </c>
      <c r="P7" s="210">
        <f t="shared" si="0"/>
        <v>0</v>
      </c>
      <c r="Q7" s="210">
        <f t="shared" si="0"/>
        <v>0</v>
      </c>
      <c r="R7" s="210" t="e">
        <f t="shared" si="0"/>
        <v>#VALUE!</v>
      </c>
      <c r="S7" s="210" t="e">
        <f t="shared" si="0"/>
        <v>#VALUE!</v>
      </c>
      <c r="T7" s="210">
        <f t="shared" si="0"/>
        <v>0</v>
      </c>
      <c r="U7" s="210">
        <f t="shared" si="0"/>
        <v>0</v>
      </c>
      <c r="V7" s="210" t="e">
        <f t="shared" si="0"/>
        <v>#VALUE!</v>
      </c>
      <c r="W7" s="210" t="e">
        <f t="shared" si="0"/>
        <v>#VALUE!</v>
      </c>
      <c r="X7" s="210">
        <f t="shared" si="0"/>
        <v>0</v>
      </c>
      <c r="Y7" s="210">
        <f t="shared" si="0"/>
        <v>0</v>
      </c>
      <c r="Z7" s="210" t="e">
        <f t="shared" si="0"/>
        <v>#VALUE!</v>
      </c>
      <c r="AA7" s="210" t="e">
        <f t="shared" si="0"/>
        <v>#VALUE!</v>
      </c>
      <c r="AB7" s="210">
        <f t="shared" si="0"/>
        <v>0</v>
      </c>
      <c r="AC7" s="210">
        <f t="shared" si="0"/>
        <v>0</v>
      </c>
      <c r="AD7" s="210" t="e">
        <f t="shared" si="0"/>
        <v>#VALUE!</v>
      </c>
      <c r="AE7" s="211"/>
      <c r="AF7" s="211">
        <f>SUM(IF(FREQUENCY(AF8:AF10,AF8:AF10)&gt;0,1))</f>
        <v>0</v>
      </c>
      <c r="AG7" s="212"/>
      <c r="AH7" s="210" t="e">
        <f>SUM(IF(FREQUENCY(AH8:AH10,AH8:AH10)&gt;0,1))</f>
        <v>#VALUE!</v>
      </c>
      <c r="AI7" s="211"/>
      <c r="AJ7" s="211">
        <f>SUM(IF(FREQUENCY(AJ8:AJ10,AJ8:AJ10)&gt;0,1))</f>
        <v>0</v>
      </c>
      <c r="AK7" s="212"/>
      <c r="AL7" s="210" t="e">
        <f>SUM(IF(FREQUENCY(AL8:AL10,AL8:AL10)&gt;0,1))</f>
        <v>#VALUE!</v>
      </c>
      <c r="AM7" s="211"/>
      <c r="AN7" s="211">
        <f>SUM(IF(FREQUENCY(AN8:AN10,AN8:AN10)&gt;0,1))</f>
        <v>0</v>
      </c>
      <c r="AO7" s="212"/>
      <c r="AP7" s="210" t="e">
        <f>SUM(IF(FREQUENCY(AP8:AP10,AP8:AP10)&gt;0,1))</f>
        <v>#VALUE!</v>
      </c>
      <c r="AQ7" s="211"/>
      <c r="AR7" s="211">
        <f>SUM(IF(FREQUENCY(AR8:AR10,AR8:AR10)&gt;0,1))</f>
        <v>0</v>
      </c>
      <c r="AS7" s="212"/>
    </row>
    <row r="8" spans="1:44" ht="12.75">
      <c r="A8" t="s">
        <v>137</v>
      </c>
      <c r="B8" t="e">
        <f>IF(AND(wsparcia_null!$AL2="kobieta",wsparcia_null!$BB2&lt;&gt;$B$4,wsparcia_null!$BJ2=$C$4,wsparcia_null!$BL2&gt;=$B$3,wsparcia_null!$BL2&lt;=$C$3),wsparcia_null!$AJ2,"-")</f>
        <v>#VALUE!</v>
      </c>
      <c r="C8" t="e">
        <f>IF(AND(wsparcia_null!$AL2="mężczyzna",wsparcia_null!$BB2&lt;&gt;$B$4,wsparcia_null!$BJ2=$C$4,wsparcia_null!$BL2&gt;=$B$3,wsparcia_null!$BL2&lt;=$C$3),wsparcia_null!$AJ2,"-")</f>
        <v>#VALUE!</v>
      </c>
      <c r="D8" t="str">
        <f>IF(AND(wsparcia_null!$AL2="kobieta",wsparcia_null!$BB2&lt;&gt;$B$4,wsparcia_null!$BJ2=$C$4),wsparcia_null!$AJ2,"-")</f>
        <v>-</v>
      </c>
      <c r="E8" t="str">
        <f>IF(AND(wsparcia_null!$AL2="mężczyzna",wsparcia_null!$BB2&lt;&gt;$B$4,wsparcia_null!$BJ2=$C$4),wsparcia_null!$AJ2,"-")</f>
        <v>-</v>
      </c>
      <c r="F8" t="e">
        <f>IF(AND(wsparcia_null!$AL2="kobieta",wsparcia_null!$BJ2=$F$4,wsparcia_null!$BD2&lt;&gt;$G$4,wsparcia_null!$BL2&gt;=$B$3,wsparcia_null!$BL2&lt;=$C$3),wsparcia_null!$AJ2,"-")</f>
        <v>#VALUE!</v>
      </c>
      <c r="G8" t="e">
        <f>IF(AND(wsparcia_null!$AL2="mężczyzna",wsparcia_null!$BJ2=$F$4,wsparcia_null!$BD2&lt;&gt;$G$4,wsparcia_null!$BL2&gt;=$B$3,wsparcia_null!$BL2&lt;=$C$3),wsparcia_null!$AJ2,"-")</f>
        <v>#VALUE!</v>
      </c>
      <c r="H8" t="str">
        <f>IF(AND(wsparcia_null!$AL2="kobieta",wsparcia_null!$BJ2=$F$4,wsparcia_null!$BD2&lt;&gt;$G$4),wsparcia_null!$AJ2,"-")</f>
        <v>-</v>
      </c>
      <c r="I8" t="str">
        <f>IF(AND(wsparcia_null!$AL2="mężczyzna",wsparcia_null!$BJ2=$F$4,wsparcia_null!$BD2&lt;&gt;$G$4),wsparcia_null!$AJ2,"-")</f>
        <v>-</v>
      </c>
      <c r="J8" s="215" t="e">
        <f>IF(AND(wsparcia_null!$AL2="kobieta",wsparcia_null!$BJ2=$J$4,OR(wsparcia_null!$BF2=$K$4,wsparcia_null!$BG2=$K$4,wsparcia_null!$BF2=$L$4,wsparcia_null!$BG2=$L$4),wsparcia_null!$BA2&gt;=$B$3,wsparcia_null!$BA2&lt;=$C$3),wsparcia_null!$AJ2,"-")</f>
        <v>#VALUE!</v>
      </c>
      <c r="K8" s="215" t="e">
        <f>IF(AND(wsparcia_null!$AL2="mężczyzna",wsparcia_null!$BJ2=$J$4,OR(wsparcia_null!$BF2=$K$4,wsparcia_null!$BG2=$K$4,wsparcia_null!$BF2=$L$4,wsparcia_null!$BG2=$L$4),wsparcia_null!$BA2&gt;=$B$3,wsparcia_null!$BA2&lt;=$C$3),wsparcia_null!$AJ2,"-")</f>
        <v>#VALUE!</v>
      </c>
      <c r="L8" s="215" t="str">
        <f>IF(AND(wsparcia_null!$AL2="kobieta",wsparcia_null!$BJ2=$J$4,OR(wsparcia_null!$BF2=$K$4,wsparcia_null!$BG2=$K$4,wsparcia_null!$BF2=$L$4,wsparcia_null!$BG2=$L$4)),wsparcia_null!$AJ2,"-")</f>
        <v>-</v>
      </c>
      <c r="M8" s="215" t="str">
        <f>IF(AND(wsparcia_null!$AL2="mężczyzna",wsparcia_null!$BJ2=$J$4,OR(wsparcia_null!$BF2=$K$4,wsparcia_null!$BG2=$K$4,wsparcia_null!$BF2=$L$4,wsparcia_null!$BG2=$L$4)),wsparcia_null!$AJ2,"-")</f>
        <v>-</v>
      </c>
      <c r="N8" t="e">
        <f>IF(AND(wsparcia_null!$AL2="kobieta",wsparcia_null!$BJ2=$N$4,wsparcia_null!$BL2&gt;=$B$3,wsparcia_null!$BL2&lt;=$C$3),wsparcia_null!$AJ2,"-")</f>
        <v>#VALUE!</v>
      </c>
      <c r="O8" t="e">
        <f>IF(AND(wsparcia_null!$AL2="mężczyzna",wsparcia_null!$BJ2=$N$4,wsparcia_null!$BL2&gt;=$B$3,wsparcia_null!$BL2&lt;=$C$3),wsparcia_null!$AJ2,"-")</f>
        <v>#VALUE!</v>
      </c>
      <c r="P8" t="str">
        <f>IF(AND(wsparcia_null!$AL2="kobieta",wsparcia_null!$BJ2=$N$4),wsparcia_null!$AJ2,"-")</f>
        <v>-</v>
      </c>
      <c r="Q8" t="str">
        <f>IF(AND(wsparcia_null!$AL2="mężczyzna",wsparcia_null!$BJ2=$N$4),wsparcia_null!$AJ2,"-")</f>
        <v>-</v>
      </c>
      <c r="R8" t="e">
        <f>IF(AND(wsparcia_null!AL2="kobieta",wsparcia_null!AM2&gt;=$R$4,wsparcia_null!AM2&lt;=$S$4,wsparcia_null!BJ2=$T$4,wsparcia_null!BK2=$U$4,wsparcia_null!BL2&gt;=$B$3,wsparcia_null!BL2&lt;=$C$3),wsparcia_null!AJ2,"-")</f>
        <v>#VALUE!</v>
      </c>
      <c r="S8" t="e">
        <f>IF(AND(wsparcia_null!AL2="mężczyzna",wsparcia_null!AM2&gt;=$R$4,wsparcia_null!AM2&lt;=$S$4,wsparcia_null!BJ2=$T$4,wsparcia_null!BK2=$U$4,wsparcia_null!BL2&gt;=$B$3,wsparcia_null!BL2&lt;=$C$3),wsparcia_null!AJ2,"-")</f>
        <v>#VALUE!</v>
      </c>
      <c r="T8" t="str">
        <f>IF(AND(wsparcia_null!AL2="kobieta",wsparcia_null!AM2&gt;=$R$4,wsparcia_null!AM2&lt;=$S$4,wsparcia_null!BJ2=$T$4,wsparcia_null!BK2=$U$4),wsparcia_null!AJ2,"-")</f>
        <v>-</v>
      </c>
      <c r="U8" t="str">
        <f>IF(AND(wsparcia_null!AL2="mężczyzna",wsparcia_null!AM2&gt;=$R$4,wsparcia_null!AM2&lt;=$S$4,wsparcia_null!BJ2=$T$4,wsparcia_null!BK2=$U$4),wsparcia_null!AJ2,"-")</f>
        <v>-</v>
      </c>
      <c r="V8" t="e">
        <f>IF(AND(wsparcia_null!$AL2="kobieta",wsparcia_null!$AM2&gt;=$V$4,wsparcia_null!$BJ2=$W$4,wsparcia_null!$BL2&gt;=$B$3,wsparcia_null!$BL2&lt;=$C$3),wsparcia_null!$AJ2,"-")</f>
        <v>#VALUE!</v>
      </c>
      <c r="W8" t="e">
        <f>IF(AND(wsparcia_null!AL2="mężczyzna",wsparcia_null!AM2&gt;=$V$4,wsparcia_null!BJ2=$W$4,wsparcia_null!BL2&gt;=$B$3,wsparcia_null!BL2&lt;=$C$3),wsparcia_null!AJ2,"-")</f>
        <v>#VALUE!</v>
      </c>
      <c r="X8" t="str">
        <f>IF(AND(wsparcia_null!AL2="kobieta",wsparcia_null!AM2&gt;=$V$4,wsparcia_null!BJ2=$W$4),wsparcia_null!AJ2,"-")</f>
        <v>-</v>
      </c>
      <c r="Y8" t="str">
        <f>IF(AND(wsparcia_null!AL2="mężczyzna",wsparcia_null!AM2&gt;=$V$4,wsparcia_null!BJ2=$W$4),wsparcia_null!AJ2,"-")</f>
        <v>-</v>
      </c>
      <c r="Z8" t="e">
        <f>IF(AND(wsparcia_null!$AL2="kobieta",wsparcia_null!$AM2&gt;=$Z$4,wsparcia_null!$BJ2=$AA$4,OR(wsparcia_null!$BF2=$AB$4,wsparcia_null!$BG2=$AB$4),wsparcia_null!$BA2&gt;=$B$3,wsparcia_null!$BA2&lt;=$C$3),wsparcia_null!$AJ2,"-")</f>
        <v>#VALUE!</v>
      </c>
      <c r="AA8" t="e">
        <f>IF(AND(wsparcia_null!$AL2="mężczyzna",wsparcia_null!$AM2&gt;=$Z$4,wsparcia_null!$BJ2=$AA$4,OR(wsparcia_null!$BF2=$AB$4,wsparcia_null!$BG2=$AB$4),wsparcia_null!$BA2&gt;=$B$3,wsparcia_null!$BA2&lt;=$C$3),wsparcia_null!$AJ2,"-")</f>
        <v>#VALUE!</v>
      </c>
      <c r="AB8" t="str">
        <f>IF(AND(wsparcia_null!$AL2="kobieta",wsparcia_null!$AM2&gt;=$Z$4,wsparcia_null!$BJ2=$AA$4,OR(wsparcia_null!$BF2=$AB$4,wsparcia_null!$BG2=$AB$4)),wsparcia_null!$AJ2,"-")</f>
        <v>-</v>
      </c>
      <c r="AC8" t="str">
        <f>IF(AND(wsparcia_null!$AL2="mężczyzna",wsparcia_null!$AM2&gt;=$Z$4,wsparcia_null!$BJ2=$AA$4,OR(wsparcia_null!$BF2=$AB$4,wsparcia_null!$BG2=$AB$4)),wsparcia_null!$AJ2,"-")</f>
        <v>-</v>
      </c>
      <c r="AD8" t="e">
        <f>IF(AND(dane_null!$K2=$AD$4,OR(dane_null!$L2=$AE$4,dane_null!$L2=$AF$4,dane_null!$L2=$AG$4),dane_null!$AA2=$AD$5,dane_null!$AC2&gt;=$B$3,dane_null!$AC2&lt;=$C$3),dane_null!$I2,"-")</f>
        <v>#VALUE!</v>
      </c>
      <c r="AF8" t="str">
        <f>IF(AND(dane_null!$K2=$AD$4,OR(dane_null!$L2=$AE$4,dane_null!$L2=$AF$4,dane_null!$L2=$AG$4),dane_null!$AA2=$AD$5),dane_null!$I2,"-")</f>
        <v>-</v>
      </c>
      <c r="AH8" t="e">
        <f>IF(AND(dane_null!$K2=$AH$4,OR(dane_null!$L2=$AI$4,dane_null!$L2=$AJ$4,dane_null!$L2=$AK$4,dane_null!$L2=$AH$5,dane_null!$L2=$AI$5,dane_null!$L2=$AJ$5,dane_null!$L2=$AK$5),dane_null!$AA2=$AL$4,dane_null!$AC2&gt;=$B$3,dane_null!$AC2&lt;=$C$3),dane_null!$I2,"-")</f>
        <v>#VALUE!</v>
      </c>
      <c r="AJ8" t="str">
        <f>IF(AND(dane_null!$K2=$AH$4,OR(dane_null!$L2=$AI$4,dane_null!$L2=$AJ$4,dane_null!$L2=$AK$4,dane_null!$L2=$AH$5,dane_null!$L2=$AI$5,dane_null!$L2=$AJ$5,dane_null!$L2=$AK$5),dane_null!$AA2=$AL$4),dane_null!$I2,"-")</f>
        <v>-</v>
      </c>
      <c r="AL8" t="e">
        <f>IF(AND(dane_null!$K2=$AM$4,OR(dane_null!$L2=$AN$4,dane_null!$L2=$AO$4),dane_null!$AA2=$AL$4,dane_null!$AC2&gt;=$B$3,dane_null!$AC2&lt;=$C$3),dane_null!$I2,"-")</f>
        <v>#VALUE!</v>
      </c>
      <c r="AN8" t="str">
        <f>IF(AND(dane_null!$K2=$AM$4,OR(dane_null!$L2=$AN$4,dane_null!$L2=$AO$4),dane_null!$AA2=$AL$4),dane_null!$I2,"-")</f>
        <v>-</v>
      </c>
      <c r="AP8" t="e">
        <f>IF(AND(dane_null!$K2=$AP$4,OR(dane_null!$L2=$AQ$4,dane_null!$L2=$AR$4,dane_null!$L2=$AS$4,dane_null!$L2=$AP$5,dane_null!$L2=$AQ$5,dane_null!$L2=$AR$5,dane_null!$L2=$AS$5),dane_null!$AA2=$AT$4,dane_null!$AC2&gt;=$B$3,dane_null!$AC2&lt;=$C$3),dane_null!$I2,"-")</f>
        <v>#VALUE!</v>
      </c>
      <c r="AR8" t="str">
        <f>IF(AND(dane_null!$K2=$AP$4,OR(dane_null!$L2=$AQ$4,dane_null!$L2=$AR$4,dane_null!$L2=$AS$4,dane_null!$L2=$AP$5,dane_null!$L2=$AQ$5,dane_null!$L2=$AR$5,dane_null!$L2=$AS$5),dane_null!$AA2=$AT$4),dane_null!$I2,"-")</f>
        <v>-</v>
      </c>
    </row>
    <row r="9" spans="2:44" ht="12.75">
      <c r="B9" t="e">
        <f>IF(AND(wsparcia_null!$AL3="kobieta",wsparcia_null!$BB3&lt;&gt;$B$4,wsparcia_null!$BJ3=$C$4,wsparcia_null!$BL3&gt;=$B$3,wsparcia_null!$BL3&lt;=$C$3),wsparcia_null!$AJ3,"-")</f>
        <v>#VALUE!</v>
      </c>
      <c r="C9" t="e">
        <f>IF(AND(wsparcia_null!$AL3="mężczyzna",wsparcia_null!$BB3&lt;&gt;$B$4,wsparcia_null!$BJ3=$C$4,wsparcia_null!$BL3&gt;=$B$3,wsparcia_null!$BL3&lt;=$C$3),wsparcia_null!$AJ3,"-")</f>
        <v>#VALUE!</v>
      </c>
      <c r="D9" t="str">
        <f>IF(AND(wsparcia_null!$AL3="kobieta",wsparcia_null!$BB3&lt;&gt;$B$4,wsparcia_null!$BJ3=$C$4),wsparcia_null!$AJ3,"-")</f>
        <v>-</v>
      </c>
      <c r="E9" t="str">
        <f>IF(AND(wsparcia_null!$AL3="mężczyzna",wsparcia_null!$BB3&lt;&gt;$B$4,wsparcia_null!$BJ3=$C$4),wsparcia_null!$AJ3,"-")</f>
        <v>-</v>
      </c>
      <c r="F9" t="e">
        <f>IF(AND(wsparcia_null!$AL3="kobieta",wsparcia_null!$BJ3=$F$4,wsparcia_null!$BD3&lt;&gt;$G$4,wsparcia_null!$BL3&gt;=$B$3,wsparcia_null!$BL3&lt;=$C$3),wsparcia_null!$AJ3,"-")</f>
        <v>#VALUE!</v>
      </c>
      <c r="G9" t="e">
        <f>IF(AND(wsparcia_null!$AL3="mężczyzna",wsparcia_null!$BJ3=$F$4,wsparcia_null!$BD3&lt;&gt;$G$4,wsparcia_null!$BL3&gt;=$B$3,wsparcia_null!$BL3&lt;=$C$3),wsparcia_null!$AJ3,"-")</f>
        <v>#VALUE!</v>
      </c>
      <c r="H9" t="str">
        <f>IF(AND(wsparcia_null!$AL3="kobieta",wsparcia_null!$BJ3=$F$4,wsparcia_null!$BD3&lt;&gt;$G$4),wsparcia_null!$AJ3,"-")</f>
        <v>-</v>
      </c>
      <c r="I9" t="str">
        <f>IF(AND(wsparcia_null!$AL3="mężczyzna",wsparcia_null!$BJ3=$F$4,wsparcia_null!$BD3&lt;&gt;$G$4),wsparcia_null!$AJ3,"-")</f>
        <v>-</v>
      </c>
      <c r="J9" s="215" t="e">
        <f>IF(AND(wsparcia_null!$AL3="kobieta",wsparcia_null!$BJ3=$J$4,OR(wsparcia_null!$BF3=$K$4,wsparcia_null!$BG3=$K$4,wsparcia_null!$BF3=$L$4,wsparcia_null!$BG3=$L$4),wsparcia_null!$BA3&gt;=$B$3,wsparcia_null!$BA3&lt;=$C$3),wsparcia_null!$AJ3,"-")</f>
        <v>#VALUE!</v>
      </c>
      <c r="K9" s="215" t="e">
        <f>IF(AND(wsparcia_null!$AL3="mężczyzna",wsparcia_null!$BJ3=$J$4,OR(wsparcia_null!$BF3=$K$4,wsparcia_null!$BG3=$K$4,wsparcia_null!$BF3=$L$4,wsparcia_null!$BG3=$L$4),wsparcia_null!$BA3&gt;=$B$3,wsparcia_null!$BA3&lt;=$C$3),wsparcia_null!$AJ3,"-")</f>
        <v>#VALUE!</v>
      </c>
      <c r="L9" s="215" t="str">
        <f>IF(AND(wsparcia_null!$AL3="kobieta",wsparcia_null!$BJ3=$J$4,OR(wsparcia_null!$BF3=$K$4,wsparcia_null!$BG3=$K$4,wsparcia_null!$BF3=$L$4,wsparcia_null!$BG3=$L$4)),wsparcia_null!$AJ3,"-")</f>
        <v>-</v>
      </c>
      <c r="M9" s="215" t="str">
        <f>IF(AND(wsparcia_null!$AL3="mężczyzna",wsparcia_null!$BJ3=$J$4,OR(wsparcia_null!$BF3=$K$4,wsparcia_null!$BG3=$K$4,wsparcia_null!$BF3=$L$4,wsparcia_null!$BG3=$L$4)),wsparcia_null!$AJ3,"-")</f>
        <v>-</v>
      </c>
      <c r="N9" t="e">
        <f>IF(AND(wsparcia_null!$AL3="kobieta",wsparcia_null!$BJ3=$N$4,wsparcia_null!$BL3&gt;=$B$3,wsparcia_null!$BL3&lt;=$C$3),wsparcia_null!$AJ3,"-")</f>
        <v>#VALUE!</v>
      </c>
      <c r="O9" t="e">
        <f>IF(AND(wsparcia_null!$AL3="mężczyzna",wsparcia_null!$BJ3=$N$4,wsparcia_null!$BL3&gt;=$B$3,wsparcia_null!$BL3&lt;=$C$3),wsparcia_null!$AJ3,"-")</f>
        <v>#VALUE!</v>
      </c>
      <c r="P9" t="str">
        <f>IF(AND(wsparcia_null!$AL3="kobieta",wsparcia_null!$BJ3=$N$4),wsparcia_null!$AJ3,"-")</f>
        <v>-</v>
      </c>
      <c r="Q9" t="str">
        <f>IF(AND(wsparcia_null!$AL3="mężczyzna",wsparcia_null!$BJ3=$N$4),wsparcia_null!$AJ3,"-")</f>
        <v>-</v>
      </c>
      <c r="R9" t="e">
        <f>IF(AND(wsparcia_null!AL3="kobieta",wsparcia_null!AM3&gt;=$R$4,wsparcia_null!AM3&lt;=$S$4,wsparcia_null!BJ3=$T$4,wsparcia_null!BK3=$U$4,wsparcia_null!BL3&gt;=$B$3,wsparcia_null!BL3&lt;=$C$3),wsparcia_null!AJ3,"-")</f>
        <v>#VALUE!</v>
      </c>
      <c r="S9" t="e">
        <f>IF(AND(wsparcia_null!AL3="mężczyzna",wsparcia_null!AM3&gt;=$R$4,wsparcia_null!AM3&lt;=$S$4,wsparcia_null!BJ3=$T$4,wsparcia_null!BK3=$U$4,wsparcia_null!BL3&gt;=$B$3,wsparcia_null!BL3&lt;=$C$3),wsparcia_null!AJ3,"-")</f>
        <v>#VALUE!</v>
      </c>
      <c r="T9" t="str">
        <f>IF(AND(wsparcia_null!AL3="kobieta",wsparcia_null!AM3&gt;=$R$4,wsparcia_null!AM3&lt;=$S$4,wsparcia_null!BJ3=$T$4,wsparcia_null!BK3=$U$4),wsparcia_null!AJ3,"-")</f>
        <v>-</v>
      </c>
      <c r="U9" t="str">
        <f>IF(AND(wsparcia_null!AL3="mężczyzna",wsparcia_null!AM3&gt;=$R$4,wsparcia_null!AM3&lt;=$S$4,wsparcia_null!BJ3=$T$4,wsparcia_null!BK3=$U$4),wsparcia_null!AJ3,"-")</f>
        <v>-</v>
      </c>
      <c r="V9" t="e">
        <f>IF(AND(wsparcia_null!$AL3="kobieta",wsparcia_null!$AM3&gt;=$V$4,wsparcia_null!$BJ3=$W$4,wsparcia_null!$BL3&gt;=$B$3,wsparcia_null!$BL3&lt;=$C$3),wsparcia_null!$AJ3,"-")</f>
        <v>#VALUE!</v>
      </c>
      <c r="W9" t="e">
        <f>IF(AND(wsparcia_null!AL3="mężczyzna",wsparcia_null!AM3&gt;=$V$4,wsparcia_null!BJ3=$W$4,wsparcia_null!BL3&gt;=$B$3,wsparcia_null!BL3&lt;=$C$3),wsparcia_null!AJ3,"-")</f>
        <v>#VALUE!</v>
      </c>
      <c r="X9" t="str">
        <f>IF(AND(wsparcia_null!AL3="kobieta",wsparcia_null!AM3&gt;=$V$4,wsparcia_null!BJ3=$W$4),wsparcia_null!AJ3,"-")</f>
        <v>-</v>
      </c>
      <c r="Y9" t="str">
        <f>IF(AND(wsparcia_null!AL3="mężczyzna",wsparcia_null!AM3&gt;=$V$4,wsparcia_null!BJ3=$W$4),wsparcia_null!AJ3,"-")</f>
        <v>-</v>
      </c>
      <c r="Z9" t="e">
        <f>IF(AND(wsparcia_null!$AL3="kobieta",wsparcia_null!$AM3&gt;=$Z$4,wsparcia_null!$BJ3=$AA$4,OR(wsparcia_null!$BF3=$AB$4,wsparcia_null!$BG3=$AB$4),wsparcia_null!$BA3&gt;=$B$3,wsparcia_null!$BA3&lt;=$C$3),wsparcia_null!$AJ3,"-")</f>
        <v>#VALUE!</v>
      </c>
      <c r="AA9" t="e">
        <f>IF(AND(wsparcia_null!$AL3="mężczyzna",wsparcia_null!$AM3&gt;=$Z$4,wsparcia_null!$BJ3=$AA$4,OR(wsparcia_null!$BF3=$AB$4,wsparcia_null!$BG3=$AB$4),wsparcia_null!$BA3&gt;=$B$3,wsparcia_null!$BA3&lt;=$C$3),wsparcia_null!$AJ3,"-")</f>
        <v>#VALUE!</v>
      </c>
      <c r="AB9" t="str">
        <f>IF(AND(wsparcia_null!$AL3="kobieta",wsparcia_null!$AM3&gt;=$Z$4,wsparcia_null!$BJ3=$AA$4,OR(wsparcia_null!$BF3=$AB$4,wsparcia_null!$BG3=$AB$4)),wsparcia_null!$AJ3,"-")</f>
        <v>-</v>
      </c>
      <c r="AC9" t="str">
        <f>IF(AND(wsparcia_null!$AL3="mężczyzna",wsparcia_null!$AM3&gt;=$Z$4,wsparcia_null!$BJ3=$AA$4,OR(wsparcia_null!$BF3=$AB$4,wsparcia_null!$BG3=$AB$4)),wsparcia_null!$AJ3,"-")</f>
        <v>-</v>
      </c>
      <c r="AD9" t="e">
        <f>IF(AND(dane_null!$K3=$AD$4,OR(dane_null!$L3=$AE$4,dane_null!$L3=$AF$4,dane_null!$L3=$AG$4),dane_null!$AA3=$AD$5,dane_null!$AC3&gt;=$B$3,dane_null!$AC3&lt;=$C$3),dane_null!$I3,"-")</f>
        <v>#VALUE!</v>
      </c>
      <c r="AF9" t="str">
        <f>IF(AND(dane_null!$K3=$AD$4,OR(dane_null!$L3=$AE$4,dane_null!$L3=$AF$4,dane_null!$L3=$AG$4),dane_null!$AA3=$AD$5),dane_null!$I3,"-")</f>
        <v>-</v>
      </c>
      <c r="AH9" t="e">
        <f>IF(AND(dane_null!$K3=$AH$4,OR(dane_null!$L3=$AI$4,dane_null!$L3=$AJ$4,dane_null!$L3=$AK$4,dane_null!$L3=$AH$5,dane_null!$L3=$AI$5,dane_null!$L3=$AJ$5,dane_null!$L3=$AK$5),dane_null!$AA3=$AL$4,dane_null!$AC3&gt;=$B$3,dane_null!$AC3&lt;=$C$3),dane_null!$I3,"-")</f>
        <v>#VALUE!</v>
      </c>
      <c r="AJ9" t="str">
        <f>IF(AND(dane_null!$K3=$AH$4,OR(dane_null!$L3=$AI$4,dane_null!$L3=$AJ$4,dane_null!$L3=$AK$4,dane_null!$L3=$AH$5,dane_null!$L3=$AI$5,dane_null!$L3=$AJ$5,dane_null!$L3=$AK$5),dane_null!$AA3=$AL$4),dane_null!$I3,"-")</f>
        <v>-</v>
      </c>
      <c r="AL9" t="e">
        <f>IF(AND(dane_null!$K3=$AM$4,OR(dane_null!$L3=$AN$4,dane_null!$L3=$AO$4),dane_null!$AA3=$AL$4,dane_null!$AC3&gt;=$B$3,dane_null!$AC3&lt;=$C$3),dane_null!$I3,"-")</f>
        <v>#VALUE!</v>
      </c>
      <c r="AN9" t="str">
        <f>IF(AND(dane_null!$K3=$AM$4,OR(dane_null!$L3=$AN$4,dane_null!$L3=$AO$4),dane_null!$AA3=$AL$4),dane_null!$I3,"-")</f>
        <v>-</v>
      </c>
      <c r="AP9" t="e">
        <f>IF(AND(dane_null!$K3=$AP$4,OR(dane_null!$L3=$AQ$4,dane_null!$L3=$AR$4,dane_null!$L3=$AS$4,dane_null!$L3=$AP$5,dane_null!$L3=$AQ$5,dane_null!$L3=$AR$5,dane_null!$L3=$AS$5),dane_null!$AA3=$AT$4,dane_null!$AC3&gt;=$B$3,dane_null!$AC3&lt;=$C$3),dane_null!$I3,"-")</f>
        <v>#VALUE!</v>
      </c>
      <c r="AR9" t="str">
        <f>IF(AND(dane_null!$K3=$AP$4,OR(dane_null!$L3=$AQ$4,dane_null!$L3=$AR$4,dane_null!$L3=$AS$4,dane_null!$L3=$AP$5,dane_null!$L3=$AQ$5,dane_null!$L3=$AR$5,dane_null!$L3=$AS$5),dane_null!$AA3=$AT$4),dane_null!$I3,"-")</f>
        <v>-</v>
      </c>
    </row>
    <row r="10" spans="2:44" ht="12.75">
      <c r="B10" t="e">
        <f>IF(AND(wsparcia_null!$AL4="kobieta",wsparcia_null!$BB4&lt;&gt;$B$4,wsparcia_null!$BJ4=$C$4,wsparcia_null!$BL4&gt;=$B$3,wsparcia_null!$BL4&lt;=$C$3),wsparcia_null!$AJ4,"-")</f>
        <v>#VALUE!</v>
      </c>
      <c r="C10" t="e">
        <f>IF(AND(wsparcia_null!$AL4="mężczyzna",wsparcia_null!$BB4&lt;&gt;$B$4,wsparcia_null!$BJ4=$C$4,wsparcia_null!$BL4&gt;=$B$3,wsparcia_null!$BL4&lt;=$C$3),wsparcia_null!$AJ4,"-")</f>
        <v>#VALUE!</v>
      </c>
      <c r="D10" t="str">
        <f>IF(AND(wsparcia_null!$AL4="kobieta",wsparcia_null!$BB4&lt;&gt;$B$4,wsparcia_null!$BJ4=$C$4),wsparcia_null!$AJ4,"-")</f>
        <v>-</v>
      </c>
      <c r="E10" t="str">
        <f>IF(AND(wsparcia_null!$AL4="mężczyzna",wsparcia_null!$BB4&lt;&gt;$B$4,wsparcia_null!$BJ4=$C$4),wsparcia_null!$AJ4,"-")</f>
        <v>-</v>
      </c>
      <c r="F10" t="e">
        <f>IF(AND(wsparcia_null!$AL4="kobieta",wsparcia_null!$BJ4=$F$4,wsparcia_null!$BD4&lt;&gt;$G$4,wsparcia_null!$BL4&gt;=$B$3,wsparcia_null!$BL4&lt;=$C$3),wsparcia_null!$AJ4,"-")</f>
        <v>#VALUE!</v>
      </c>
      <c r="G10" t="e">
        <f>IF(AND(wsparcia_null!$AL4="mężczyzna",wsparcia_null!$BJ4=$F$4,wsparcia_null!$BD4&lt;&gt;$G$4,wsparcia_null!$BL4&gt;=$B$3,wsparcia_null!$BL4&lt;=$C$3),wsparcia_null!$AJ4,"-")</f>
        <v>#VALUE!</v>
      </c>
      <c r="H10" t="str">
        <f>IF(AND(wsparcia_null!$AL4="kobieta",wsparcia_null!$BJ4=$F$4,wsparcia_null!$BD4&lt;&gt;$G$4),wsparcia_null!$AJ4,"-")</f>
        <v>-</v>
      </c>
      <c r="I10" t="str">
        <f>IF(AND(wsparcia_null!$AL4="mężczyzna",wsparcia_null!$BJ4=$F$4,wsparcia_null!$BD4&lt;&gt;$G$4),wsparcia_null!$AJ4,"-")</f>
        <v>-</v>
      </c>
      <c r="J10" s="215" t="e">
        <f>IF(AND(wsparcia_null!$AL4="kobieta",wsparcia_null!$BJ4=$J$4,OR(wsparcia_null!$BF4=$K$4,wsparcia_null!$BG4=$K$4,wsparcia_null!$BF4=$L$4,wsparcia_null!$BG4=$L$4),wsparcia_null!$BA4&gt;=$B$3,wsparcia_null!$BA4&lt;=$C$3),wsparcia_null!$AJ4,"-")</f>
        <v>#VALUE!</v>
      </c>
      <c r="K10" s="215" t="e">
        <f>IF(AND(wsparcia_null!$AL4="mężczyzna",wsparcia_null!$BJ4=$J$4,OR(wsparcia_null!$BF4=$K$4,wsparcia_null!$BG4=$K$4,wsparcia_null!$BF4=$L$4,wsparcia_null!$BG4=$L$4),wsparcia_null!$BA4&gt;=$B$3,wsparcia_null!$BA4&lt;=$C$3),wsparcia_null!$AJ4,"-")</f>
        <v>#VALUE!</v>
      </c>
      <c r="L10" s="215" t="str">
        <f>IF(AND(wsparcia_null!$AL4="kobieta",wsparcia_null!$BJ4=$J$4,OR(wsparcia_null!$BF4=$K$4,wsparcia_null!$BG4=$K$4,wsparcia_null!$BF4=$L$4,wsparcia_null!$BG4=$L$4)),wsparcia_null!$AJ4,"-")</f>
        <v>-</v>
      </c>
      <c r="M10" s="215" t="str">
        <f>IF(AND(wsparcia_null!$AL4="mężczyzna",wsparcia_null!$BJ4=$J$4,OR(wsparcia_null!$BF4=$K$4,wsparcia_null!$BG4=$K$4,wsparcia_null!$BF4=$L$4,wsparcia_null!$BG4=$L$4)),wsparcia_null!$AJ4,"-")</f>
        <v>-</v>
      </c>
      <c r="N10" t="e">
        <f>IF(AND(wsparcia_null!$AL4="kobieta",wsparcia_null!$BJ4=$N$4,wsparcia_null!$BL4&gt;=$B$3,wsparcia_null!$BL4&lt;=$C$3),wsparcia_null!$AJ4,"-")</f>
        <v>#VALUE!</v>
      </c>
      <c r="O10" t="e">
        <f>IF(AND(wsparcia_null!$AL4="mężczyzna",wsparcia_null!$BJ4=$N$4,wsparcia_null!$BL4&gt;=$B$3,wsparcia_null!$BL4&lt;=$C$3),wsparcia_null!$AJ4,"-")</f>
        <v>#VALUE!</v>
      </c>
      <c r="P10" t="str">
        <f>IF(AND(wsparcia_null!$AL4="kobieta",wsparcia_null!$BJ4=$N$4),wsparcia_null!$AJ4,"-")</f>
        <v>-</v>
      </c>
      <c r="Q10" t="str">
        <f>IF(AND(wsparcia_null!$AL4="mężczyzna",wsparcia_null!$BJ4=$N$4),wsparcia_null!$AJ4,"-")</f>
        <v>-</v>
      </c>
      <c r="R10" t="e">
        <f>IF(AND(wsparcia_null!AL4="kobieta",wsparcia_null!AM4&gt;=$R$4,wsparcia_null!AM4&lt;=$S$4,wsparcia_null!BJ4=$T$4,wsparcia_null!BK4=$U$4,wsparcia_null!BL4&gt;=$B$3,wsparcia_null!BL4&lt;=$C$3),wsparcia_null!AJ4,"-")</f>
        <v>#VALUE!</v>
      </c>
      <c r="S10" t="e">
        <f>IF(AND(wsparcia_null!AL4="mężczyzna",wsparcia_null!AM4&gt;=$R$4,wsparcia_null!AM4&lt;=$S$4,wsparcia_null!BJ4=$T$4,wsparcia_null!BK4=$U$4,wsparcia_null!BL4&gt;=$B$3,wsparcia_null!BL4&lt;=$C$3),wsparcia_null!AJ4,"-")</f>
        <v>#VALUE!</v>
      </c>
      <c r="T10" t="str">
        <f>IF(AND(wsparcia_null!AL4="kobieta",wsparcia_null!AM4&gt;=$R$4,wsparcia_null!AM4&lt;=$S$4,wsparcia_null!BJ4=$T$4,wsparcia_null!BK4=$U$4),wsparcia_null!AJ4,"-")</f>
        <v>-</v>
      </c>
      <c r="U10" t="str">
        <f>IF(AND(wsparcia_null!AL4="mężczyzna",wsparcia_null!AM4&gt;=$R$4,wsparcia_null!AM4&lt;=$S$4,wsparcia_null!BJ4=$T$4,wsparcia_null!BK4=$U$4),wsparcia_null!AJ4,"-")</f>
        <v>-</v>
      </c>
      <c r="V10" t="e">
        <f>IF(AND(wsparcia_null!$AL4="kobieta",wsparcia_null!$AM4&gt;=$V$4,wsparcia_null!$BJ4=$W$4,wsparcia_null!$BL4&gt;=$B$3,wsparcia_null!$BL4&lt;=$C$3),wsparcia_null!$AJ4,"-")</f>
        <v>#VALUE!</v>
      </c>
      <c r="W10" t="e">
        <f>IF(AND(wsparcia_null!AL4="mężczyzna",wsparcia_null!AM4&gt;=$V$4,wsparcia_null!BJ4=$W$4,wsparcia_null!BL4&gt;=$B$3,wsparcia_null!BL4&lt;=$C$3),wsparcia_null!AJ4,"-")</f>
        <v>#VALUE!</v>
      </c>
      <c r="X10" t="str">
        <f>IF(AND(wsparcia_null!AL4="kobieta",wsparcia_null!AM4&gt;=$V$4,wsparcia_null!BJ4=$W$4),wsparcia_null!AJ4,"-")</f>
        <v>-</v>
      </c>
      <c r="Y10" t="str">
        <f>IF(AND(wsparcia_null!AL4="mężczyzna",wsparcia_null!AM4&gt;=$V$4,wsparcia_null!BJ4=$W$4),wsparcia_null!AJ4,"-")</f>
        <v>-</v>
      </c>
      <c r="Z10" t="e">
        <f>IF(AND(wsparcia_null!$AL4="kobieta",wsparcia_null!$AM4&gt;=$Z$4,wsparcia_null!$BJ4=$AA$4,OR(wsparcia_null!$BF4=$AB$4,wsparcia_null!$BG4=$AB$4),wsparcia_null!$BA4&gt;=$B$3,wsparcia_null!$BA4&lt;=$C$3),wsparcia_null!$AJ4,"-")</f>
        <v>#VALUE!</v>
      </c>
      <c r="AA10" t="e">
        <f>IF(AND(wsparcia_null!$AL4="mężczyzna",wsparcia_null!$AM4&gt;=$Z$4,wsparcia_null!$BJ4=$AA$4,OR(wsparcia_null!$BF4=$AB$4,wsparcia_null!$BG4=$AB$4),wsparcia_null!$BA4&gt;=$B$3,wsparcia_null!$BA4&lt;=$C$3),wsparcia_null!$AJ4,"-")</f>
        <v>#VALUE!</v>
      </c>
      <c r="AB10" t="str">
        <f>IF(AND(wsparcia_null!$AL4="kobieta",wsparcia_null!$AM4&gt;=$Z$4,wsparcia_null!$BJ4=$AA$4,OR(wsparcia_null!$BF4=$AB$4,wsparcia_null!$BG4=$AB$4)),wsparcia_null!$AJ4,"-")</f>
        <v>-</v>
      </c>
      <c r="AC10" t="str">
        <f>IF(AND(wsparcia_null!$AL4="mężczyzna",wsparcia_null!$AM4&gt;=$Z$4,wsparcia_null!$BJ4=$AA$4,OR(wsparcia_null!$BF4=$AB$4,wsparcia_null!$BG4=$AB$4)),wsparcia_null!$AJ4,"-")</f>
        <v>-</v>
      </c>
      <c r="AD10" t="e">
        <f>IF(AND(dane_null!$K4=$AD$4,OR(dane_null!$L4=$AE$4,dane_null!$L4=$AF$4,dane_null!$L4=$AG$4),dane_null!$AA4=$AD$5,dane_null!$AC4&gt;=$B$3,dane_null!$AC4&lt;=$C$3),dane_null!$I4,"-")</f>
        <v>#VALUE!</v>
      </c>
      <c r="AF10" t="str">
        <f>IF(AND(dane_null!$K4=$AD$4,OR(dane_null!$L4=$AE$4,dane_null!$L4=$AF$4,dane_null!$L4=$AG$4),dane_null!$AA4=$AD$5),dane_null!$I4,"-")</f>
        <v>-</v>
      </c>
      <c r="AH10" t="e">
        <f>IF(AND(dane_null!$K4=$AH$4,OR(dane_null!$L4=$AI$4,dane_null!$L4=$AJ$4,dane_null!$L4=$AK$4,dane_null!$L4=$AH$5,dane_null!$L4=$AI$5,dane_null!$L4=$AJ$5,dane_null!$L4=$AK$5),dane_null!$AA4=$AL$4,dane_null!$AC4&gt;=$B$3,dane_null!$AC4&lt;=$C$3),dane_null!$I4,"-")</f>
        <v>#VALUE!</v>
      </c>
      <c r="AJ10" t="str">
        <f>IF(AND(dane_null!$K4=$AH$4,OR(dane_null!$L4=$AI$4,dane_null!$L4=$AJ$4,dane_null!$L4=$AK$4,dane_null!$L4=$AH$5,dane_null!$L4=$AI$5,dane_null!$L4=$AJ$5,dane_null!$L4=$AK$5),dane_null!$AA4=$AL$4),dane_null!$I4,"-")</f>
        <v>-</v>
      </c>
      <c r="AL10" t="e">
        <f>IF(AND(dane_null!$K4=$AM$4,OR(dane_null!$L4=$AN$4,dane_null!$L4=$AO$4),dane_null!$AA4=$AL$4,dane_null!$AC4&gt;=$B$3,dane_null!$AC4&lt;=$C$3),dane_null!$I4,"-")</f>
        <v>#VALUE!</v>
      </c>
      <c r="AN10" t="str">
        <f>IF(AND(dane_null!$K4=$AM$4,OR(dane_null!$L4=$AN$4,dane_null!$L4=$AO$4),dane_null!$AA4=$AL$4),dane_null!$I4,"-")</f>
        <v>-</v>
      </c>
      <c r="AP10" t="e">
        <f>IF(AND(dane_null!$K4=$AP$4,OR(dane_null!$L4=$AQ$4,dane_null!$L4=$AR$4,dane_null!$L4=$AS$4,dane_null!$L4=$AP$5,dane_null!$L4=$AQ$5,dane_null!$L4=$AR$5,dane_null!$L4=$AS$5),dane_null!$AA4=$AT$4,dane_null!$AC4&gt;=$B$3,dane_null!$AC4&lt;=$C$3),dane_null!$I4,"-")</f>
        <v>#VALUE!</v>
      </c>
      <c r="AR10" t="str">
        <f>IF(AND(dane_null!$K4=$AP$4,OR(dane_null!$L4=$AQ$4,dane_null!$L4=$AR$4,dane_null!$L4=$AS$4,dane_null!$L4=$AP$5,dane_null!$L4=$AQ$5,dane_null!$L4=$AR$5,dane_null!$L4=$AS$5),dane_null!$AA4=$AT$4),dane_null!$I4,"-")</f>
        <v>-</v>
      </c>
    </row>
  </sheetData>
  <sheetProtection password="E7A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"/>
  <dimension ref="A1:CC4157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30.00390625" style="0" customWidth="1"/>
    <col min="2" max="2" width="67.875" style="0" customWidth="1"/>
    <col min="3" max="3" width="23.75390625" style="0" customWidth="1"/>
    <col min="4" max="5" width="26.625" style="0" bestFit="1" customWidth="1"/>
    <col min="6" max="6" width="21.375" style="0" customWidth="1"/>
    <col min="7" max="7" width="6.75390625" style="0" customWidth="1"/>
    <col min="8" max="8" width="81.125" style="0" customWidth="1"/>
    <col min="9" max="9" width="11.00390625" style="0" customWidth="1"/>
    <col min="10" max="10" width="8.875" style="0" bestFit="1" customWidth="1"/>
    <col min="11" max="11" width="15.00390625" style="0" customWidth="1"/>
    <col min="12" max="12" width="21.875" style="0" customWidth="1"/>
    <col min="13" max="13" width="14.00390625" style="0" hidden="1" customWidth="1"/>
    <col min="14" max="14" width="7.25390625" style="0" hidden="1" customWidth="1"/>
    <col min="15" max="15" width="7.00390625" style="0" hidden="1" customWidth="1"/>
    <col min="16" max="16" width="12.375" style="0" hidden="1" customWidth="1"/>
    <col min="17" max="17" width="5.625" style="0" hidden="1" customWidth="1"/>
    <col min="18" max="18" width="11.25390625" style="0" hidden="1" customWidth="1"/>
    <col min="19" max="19" width="0" style="0" hidden="1" customWidth="1"/>
    <col min="20" max="20" width="13.875" style="0" hidden="1" customWidth="1"/>
    <col min="21" max="21" width="40.125" style="0" hidden="1" customWidth="1"/>
    <col min="22" max="22" width="19.00390625" style="0" hidden="1" customWidth="1"/>
    <col min="23" max="23" width="12.375" style="0" hidden="1" customWidth="1"/>
    <col min="24" max="24" width="36.00390625" style="0" bestFit="1" customWidth="1"/>
    <col min="25" max="25" width="36.375" style="0" bestFit="1" customWidth="1"/>
    <col min="26" max="26" width="48.125" style="0" bestFit="1" customWidth="1"/>
    <col min="27" max="27" width="33.875" style="0" customWidth="1"/>
    <col min="28" max="28" width="6.75390625" style="0" customWidth="1"/>
    <col min="29" max="29" width="36.875" style="0" bestFit="1" customWidth="1"/>
    <col min="30" max="30" width="37.25390625" style="0" bestFit="1" customWidth="1"/>
    <col min="31" max="31" width="6.75390625" style="0" hidden="1" customWidth="1"/>
    <col min="32" max="32" width="17.75390625" style="0" hidden="1" customWidth="1"/>
    <col min="33" max="33" width="15.875" style="0" hidden="1" customWidth="1"/>
    <col min="34" max="34" width="5.00390625" style="0" hidden="1" customWidth="1"/>
    <col min="35" max="35" width="9.625" style="0" hidden="1" customWidth="1"/>
    <col min="36" max="36" width="12.00390625" style="0" customWidth="1"/>
    <col min="37" max="37" width="11.75390625" style="0" customWidth="1"/>
    <col min="38" max="38" width="10.625" style="0" bestFit="1" customWidth="1"/>
    <col min="39" max="39" width="38.25390625" style="0" bestFit="1" customWidth="1"/>
    <col min="40" max="40" width="25.125" style="0" customWidth="1"/>
    <col min="41" max="41" width="15.375" style="0" hidden="1" customWidth="1"/>
    <col min="42" max="42" width="10.125" style="0" hidden="1" customWidth="1"/>
    <col min="43" max="43" width="19.125" style="0" hidden="1" customWidth="1"/>
    <col min="44" max="44" width="16.125" style="0" hidden="1" customWidth="1"/>
    <col min="45" max="45" width="27.75390625" style="0" hidden="1" customWidth="1"/>
    <col min="46" max="46" width="11.25390625" style="0" hidden="1" customWidth="1"/>
    <col min="47" max="47" width="0" style="0" hidden="1" customWidth="1"/>
    <col min="48" max="48" width="13.875" style="0" hidden="1" customWidth="1"/>
    <col min="49" max="49" width="40.125" style="0" hidden="1" customWidth="1"/>
    <col min="50" max="50" width="19.00390625" style="0" hidden="1" customWidth="1"/>
    <col min="51" max="51" width="23.625" style="0" hidden="1" customWidth="1"/>
    <col min="52" max="52" width="36.00390625" style="0" bestFit="1" customWidth="1"/>
    <col min="53" max="53" width="36.375" style="0" bestFit="1" customWidth="1"/>
    <col min="54" max="54" width="59.875" style="0" bestFit="1" customWidth="1"/>
    <col min="55" max="55" width="26.125" style="0" customWidth="1"/>
    <col min="56" max="56" width="19.875" style="0" customWidth="1"/>
    <col min="57" max="57" width="14.625" style="0" customWidth="1"/>
    <col min="58" max="59" width="68.375" style="0" customWidth="1"/>
    <col min="60" max="60" width="49.875" style="0" hidden="1" customWidth="1"/>
    <col min="61" max="64" width="81.125" style="0" hidden="1" customWidth="1"/>
    <col min="65" max="65" width="79.625" style="0" hidden="1" customWidth="1"/>
    <col min="66" max="66" width="39.75390625" style="0" hidden="1" customWidth="1"/>
    <col min="67" max="67" width="65.125" style="0" hidden="1" customWidth="1"/>
    <col min="68" max="68" width="39.375" style="0" hidden="1" customWidth="1"/>
    <col min="69" max="69" width="81.125" style="0" bestFit="1" customWidth="1"/>
    <col min="70" max="70" width="66.00390625" style="0" bestFit="1" customWidth="1"/>
    <col min="71" max="71" width="31.125" style="0" bestFit="1" customWidth="1"/>
    <col min="72" max="72" width="68.125" style="0" bestFit="1" customWidth="1"/>
    <col min="73" max="73" width="71.375" style="0" bestFit="1" customWidth="1"/>
    <col min="74" max="74" width="81.125" style="0" bestFit="1" customWidth="1"/>
    <col min="75" max="75" width="76.00390625" style="0" bestFit="1" customWidth="1"/>
  </cols>
  <sheetData>
    <row r="1" spans="1:81" s="195" customFormat="1" ht="12.7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CC1" s="196"/>
    </row>
    <row r="2" spans="4:65" s="126" customFormat="1" ht="12.75">
      <c r="D2" s="127"/>
      <c r="E2" s="127"/>
      <c r="X2" s="127"/>
      <c r="Y2" s="127"/>
      <c r="AC2" s="127"/>
      <c r="AD2" s="127"/>
      <c r="AZ2" s="127"/>
      <c r="BA2" s="127"/>
      <c r="BL2" s="127"/>
      <c r="BM2" s="127"/>
    </row>
    <row r="3" spans="4:65" s="126" customFormat="1" ht="12.75">
      <c r="D3" s="127"/>
      <c r="E3" s="127"/>
      <c r="X3" s="127"/>
      <c r="Y3" s="127"/>
      <c r="AC3" s="127"/>
      <c r="AD3" s="127"/>
      <c r="AZ3" s="127"/>
      <c r="BA3" s="127"/>
      <c r="BL3" s="127"/>
      <c r="BM3" s="127"/>
    </row>
    <row r="4" spans="4:65" s="126" customFormat="1" ht="12.75">
      <c r="D4" s="127"/>
      <c r="E4" s="127"/>
      <c r="X4" s="127"/>
      <c r="Y4" s="127"/>
      <c r="AC4" s="127"/>
      <c r="AD4" s="127"/>
      <c r="AZ4" s="127"/>
      <c r="BA4" s="127"/>
      <c r="BL4" s="127"/>
      <c r="BM4" s="127"/>
    </row>
    <row r="5" spans="4:65" s="126" customFormat="1" ht="15">
      <c r="D5" s="127"/>
      <c r="E5" s="127"/>
      <c r="X5" s="127"/>
      <c r="Y5" s="127"/>
      <c r="AC5" s="127"/>
      <c r="AD5" s="127"/>
      <c r="AZ5" s="127"/>
      <c r="BA5" s="127"/>
      <c r="BB5" s="128"/>
      <c r="BC5" s="125"/>
      <c r="BL5" s="127"/>
      <c r="BM5" s="127"/>
    </row>
    <row r="6" spans="4:65" s="126" customFormat="1" ht="15">
      <c r="D6" s="127"/>
      <c r="E6" s="127"/>
      <c r="X6" s="127"/>
      <c r="Y6" s="127"/>
      <c r="AC6" s="127"/>
      <c r="AD6" s="127"/>
      <c r="AZ6" s="127"/>
      <c r="BA6" s="127"/>
      <c r="BB6" s="128"/>
      <c r="BC6" s="125"/>
      <c r="BL6" s="127"/>
      <c r="BM6" s="127"/>
    </row>
    <row r="7" spans="4:65" s="126" customFormat="1" ht="15">
      <c r="D7" s="127"/>
      <c r="E7" s="127"/>
      <c r="X7" s="127"/>
      <c r="Y7" s="127"/>
      <c r="AC7" s="127"/>
      <c r="AD7" s="127"/>
      <c r="AZ7" s="127"/>
      <c r="BA7" s="127"/>
      <c r="BB7" s="128"/>
      <c r="BL7" s="127"/>
      <c r="BM7" s="127"/>
    </row>
    <row r="8" spans="4:65" s="126" customFormat="1" ht="12.75">
      <c r="D8" s="127"/>
      <c r="E8" s="127"/>
      <c r="X8" s="127"/>
      <c r="Y8" s="127"/>
      <c r="AC8" s="127"/>
      <c r="AD8" s="127"/>
      <c r="AZ8" s="127"/>
      <c r="BA8" s="127"/>
      <c r="BL8" s="127"/>
      <c r="BM8" s="127"/>
    </row>
    <row r="9" spans="4:65" s="126" customFormat="1" ht="12.75">
      <c r="D9" s="127"/>
      <c r="E9" s="127"/>
      <c r="X9" s="127"/>
      <c r="Y9" s="127"/>
      <c r="AC9" s="127"/>
      <c r="AD9" s="127"/>
      <c r="AZ9" s="127"/>
      <c r="BA9" s="127"/>
      <c r="BL9" s="127"/>
      <c r="BM9" s="127"/>
    </row>
    <row r="10" spans="4:65" s="126" customFormat="1" ht="12.75">
      <c r="D10" s="127"/>
      <c r="E10" s="127"/>
      <c r="X10" s="127"/>
      <c r="Y10" s="127"/>
      <c r="AC10" s="127"/>
      <c r="AD10" s="127"/>
      <c r="AZ10" s="127"/>
      <c r="BA10" s="127"/>
      <c r="BL10" s="127"/>
      <c r="BM10" s="127"/>
    </row>
    <row r="11" spans="4:65" s="126" customFormat="1" ht="12.75">
      <c r="D11" s="127"/>
      <c r="E11" s="127"/>
      <c r="X11" s="127"/>
      <c r="Y11" s="127"/>
      <c r="AC11" s="127"/>
      <c r="AD11" s="127"/>
      <c r="AZ11" s="127"/>
      <c r="BA11" s="127"/>
      <c r="BL11" s="127"/>
      <c r="BM11" s="127"/>
    </row>
    <row r="12" spans="4:65" s="126" customFormat="1" ht="12.75">
      <c r="D12" s="127"/>
      <c r="E12" s="127"/>
      <c r="X12" s="127"/>
      <c r="Y12" s="127"/>
      <c r="AC12" s="127"/>
      <c r="AD12" s="127"/>
      <c r="AZ12" s="127"/>
      <c r="BA12" s="127"/>
      <c r="BL12" s="127"/>
      <c r="BM12" s="127"/>
    </row>
    <row r="13" spans="4:65" s="126" customFormat="1" ht="12.75">
      <c r="D13" s="127"/>
      <c r="E13" s="127"/>
      <c r="X13" s="127"/>
      <c r="Y13" s="127"/>
      <c r="AC13" s="127"/>
      <c r="AD13" s="127"/>
      <c r="AZ13" s="127"/>
      <c r="BA13" s="127"/>
      <c r="BL13" s="127"/>
      <c r="BM13" s="127"/>
    </row>
    <row r="14" spans="4:65" s="126" customFormat="1" ht="12.75">
      <c r="D14" s="127"/>
      <c r="E14" s="127"/>
      <c r="X14" s="127"/>
      <c r="Y14" s="127"/>
      <c r="AC14" s="127"/>
      <c r="AD14" s="127"/>
      <c r="AZ14" s="127"/>
      <c r="BA14" s="127"/>
      <c r="BL14" s="127"/>
      <c r="BM14" s="127"/>
    </row>
    <row r="15" spans="4:65" s="126" customFormat="1" ht="12.75">
      <c r="D15" s="127"/>
      <c r="E15" s="127"/>
      <c r="X15" s="127"/>
      <c r="Y15" s="127"/>
      <c r="AC15" s="127"/>
      <c r="AD15" s="127"/>
      <c r="AZ15" s="127"/>
      <c r="BA15" s="127"/>
      <c r="BL15" s="127"/>
      <c r="BM15" s="127"/>
    </row>
    <row r="16" spans="4:65" s="126" customFormat="1" ht="12.75">
      <c r="D16" s="127"/>
      <c r="E16" s="127"/>
      <c r="X16" s="127"/>
      <c r="Y16" s="127"/>
      <c r="AC16" s="127"/>
      <c r="AD16" s="127"/>
      <c r="AZ16" s="127"/>
      <c r="BA16" s="127"/>
      <c r="BL16" s="127"/>
      <c r="BM16" s="127"/>
    </row>
    <row r="17" spans="4:65" s="126" customFormat="1" ht="12.75">
      <c r="D17" s="127"/>
      <c r="E17" s="127"/>
      <c r="X17" s="127"/>
      <c r="AC17" s="127"/>
      <c r="AT17" s="129"/>
      <c r="AZ17" s="127"/>
      <c r="BA17" s="127"/>
      <c r="BL17" s="127"/>
      <c r="BM17" s="127"/>
    </row>
    <row r="18" spans="4:65" s="126" customFormat="1" ht="12.75">
      <c r="D18" s="127"/>
      <c r="E18" s="127"/>
      <c r="X18" s="127"/>
      <c r="AC18" s="127"/>
      <c r="AZ18" s="127"/>
      <c r="BA18" s="127"/>
      <c r="BL18" s="127"/>
      <c r="BM18" s="127"/>
    </row>
    <row r="19" spans="4:65" s="126" customFormat="1" ht="12.75">
      <c r="D19" s="127"/>
      <c r="E19" s="127"/>
      <c r="X19" s="127"/>
      <c r="AC19" s="127"/>
      <c r="AZ19" s="127"/>
      <c r="BA19" s="127"/>
      <c r="BL19" s="127"/>
      <c r="BM19" s="127"/>
    </row>
    <row r="20" spans="4:65" s="126" customFormat="1" ht="12.75">
      <c r="D20" s="127"/>
      <c r="E20" s="127"/>
      <c r="X20" s="127"/>
      <c r="AC20" s="127"/>
      <c r="AZ20" s="127"/>
      <c r="BA20" s="127"/>
      <c r="BL20" s="127"/>
      <c r="BM20" s="127"/>
    </row>
    <row r="21" spans="4:65" s="126" customFormat="1" ht="12.75">
      <c r="D21" s="127"/>
      <c r="E21" s="127"/>
      <c r="X21" s="127"/>
      <c r="AC21" s="127"/>
      <c r="AZ21" s="127"/>
      <c r="BA21" s="127"/>
      <c r="BL21" s="127"/>
      <c r="BM21" s="127"/>
    </row>
    <row r="22" spans="4:65" s="126" customFormat="1" ht="12.75">
      <c r="D22" s="127"/>
      <c r="E22" s="127"/>
      <c r="X22" s="127"/>
      <c r="AC22" s="127"/>
      <c r="AZ22" s="127"/>
      <c r="BA22" s="127"/>
      <c r="BL22" s="127"/>
      <c r="BM22" s="127"/>
    </row>
    <row r="23" spans="4:65" s="126" customFormat="1" ht="12.75">
      <c r="D23" s="127"/>
      <c r="E23" s="127"/>
      <c r="X23" s="127"/>
      <c r="AC23" s="127"/>
      <c r="AZ23" s="127"/>
      <c r="BA23" s="127"/>
      <c r="BL23" s="127"/>
      <c r="BM23" s="127"/>
    </row>
    <row r="24" spans="4:65" s="126" customFormat="1" ht="12.75">
      <c r="D24" s="127"/>
      <c r="E24" s="127"/>
      <c r="X24" s="127"/>
      <c r="AC24" s="127"/>
      <c r="AZ24" s="127"/>
      <c r="BA24" s="127"/>
      <c r="BL24" s="127"/>
      <c r="BM24" s="127"/>
    </row>
    <row r="25" spans="4:65" s="126" customFormat="1" ht="12.75">
      <c r="D25" s="127"/>
      <c r="E25" s="127"/>
      <c r="X25" s="127"/>
      <c r="AC25" s="127"/>
      <c r="AZ25" s="127"/>
      <c r="BA25" s="127"/>
      <c r="BL25" s="127"/>
      <c r="BM25" s="127"/>
    </row>
    <row r="26" spans="4:65" s="126" customFormat="1" ht="12.75">
      <c r="D26" s="127"/>
      <c r="E26" s="127"/>
      <c r="X26" s="127"/>
      <c r="AC26" s="127"/>
      <c r="AZ26" s="127"/>
      <c r="BA26" s="127"/>
      <c r="BL26" s="127"/>
      <c r="BM26" s="127"/>
    </row>
    <row r="27" spans="4:65" s="126" customFormat="1" ht="12.75">
      <c r="D27" s="127"/>
      <c r="E27" s="127"/>
      <c r="X27" s="127"/>
      <c r="AC27" s="127"/>
      <c r="AZ27" s="127"/>
      <c r="BA27" s="127"/>
      <c r="BL27" s="127"/>
      <c r="BM27" s="127"/>
    </row>
    <row r="28" spans="4:65" s="126" customFormat="1" ht="12.75">
      <c r="D28" s="127"/>
      <c r="E28" s="127"/>
      <c r="R28" s="129"/>
      <c r="X28" s="127"/>
      <c r="AC28" s="127"/>
      <c r="AZ28" s="127"/>
      <c r="BA28" s="127"/>
      <c r="BL28" s="127"/>
      <c r="BM28" s="127"/>
    </row>
    <row r="29" spans="4:65" s="126" customFormat="1" ht="12.75">
      <c r="D29" s="127"/>
      <c r="E29" s="127"/>
      <c r="X29" s="127"/>
      <c r="AC29" s="127"/>
      <c r="AZ29" s="127"/>
      <c r="BA29" s="127"/>
      <c r="BL29" s="127"/>
      <c r="BM29" s="127"/>
    </row>
    <row r="30" spans="4:65" s="126" customFormat="1" ht="12.75">
      <c r="D30" s="127"/>
      <c r="E30" s="127"/>
      <c r="X30" s="127"/>
      <c r="AC30" s="127"/>
      <c r="AZ30" s="127"/>
      <c r="BA30" s="127"/>
      <c r="BL30" s="127"/>
      <c r="BM30" s="127"/>
    </row>
    <row r="31" spans="4:65" s="126" customFormat="1" ht="12.75">
      <c r="D31" s="127"/>
      <c r="E31" s="127"/>
      <c r="X31" s="127"/>
      <c r="AC31" s="127"/>
      <c r="AZ31" s="127"/>
      <c r="BA31" s="127"/>
      <c r="BL31" s="127"/>
      <c r="BM31" s="127"/>
    </row>
    <row r="32" spans="4:65" s="126" customFormat="1" ht="12.75">
      <c r="D32" s="127"/>
      <c r="E32" s="127"/>
      <c r="X32" s="127"/>
      <c r="AC32" s="127"/>
      <c r="AT32" s="129"/>
      <c r="AZ32" s="127"/>
      <c r="BA32" s="127"/>
      <c r="BG32" s="127"/>
      <c r="BL32" s="127"/>
      <c r="BM32" s="127"/>
    </row>
    <row r="33" spans="4:65" s="126" customFormat="1" ht="12.75">
      <c r="D33" s="127"/>
      <c r="E33" s="127"/>
      <c r="X33" s="127"/>
      <c r="AC33" s="127"/>
      <c r="AT33" s="129"/>
      <c r="AZ33" s="127"/>
      <c r="BA33" s="127"/>
      <c r="BL33" s="127"/>
      <c r="BM33" s="127"/>
    </row>
    <row r="34" spans="4:65" s="126" customFormat="1" ht="12.75">
      <c r="D34" s="127"/>
      <c r="E34" s="127"/>
      <c r="X34" s="127"/>
      <c r="AC34" s="127"/>
      <c r="AZ34" s="127"/>
      <c r="BA34" s="127"/>
      <c r="BL34" s="127"/>
      <c r="BM34" s="127"/>
    </row>
    <row r="35" spans="4:65" s="126" customFormat="1" ht="12.75">
      <c r="D35" s="127"/>
      <c r="E35" s="127"/>
      <c r="X35" s="127"/>
      <c r="Y35" s="127"/>
      <c r="AC35" s="127"/>
      <c r="AD35" s="127"/>
      <c r="AZ35" s="127"/>
      <c r="BA35" s="127"/>
      <c r="BL35" s="127"/>
      <c r="BM35" s="127"/>
    </row>
    <row r="36" spans="4:65" s="126" customFormat="1" ht="12.75">
      <c r="D36" s="127"/>
      <c r="E36" s="127"/>
      <c r="X36" s="127"/>
      <c r="Y36" s="127"/>
      <c r="AC36" s="127"/>
      <c r="AD36" s="127"/>
      <c r="AZ36" s="127"/>
      <c r="BA36" s="127"/>
      <c r="BL36" s="127"/>
      <c r="BM36" s="127"/>
    </row>
    <row r="37" spans="4:65" s="126" customFormat="1" ht="12.75">
      <c r="D37" s="127"/>
      <c r="E37" s="127"/>
      <c r="X37" s="127"/>
      <c r="Y37" s="127"/>
      <c r="AC37" s="127"/>
      <c r="AD37" s="127"/>
      <c r="AZ37" s="127"/>
      <c r="BA37" s="127"/>
      <c r="BL37" s="127"/>
      <c r="BM37" s="127"/>
    </row>
    <row r="38" spans="4:65" s="126" customFormat="1" ht="12.75">
      <c r="D38" s="127"/>
      <c r="E38" s="127"/>
      <c r="X38" s="127"/>
      <c r="Y38" s="127"/>
      <c r="AC38" s="127"/>
      <c r="AD38" s="127"/>
      <c r="AZ38" s="127"/>
      <c r="BA38" s="127"/>
      <c r="BL38" s="127"/>
      <c r="BM38" s="127"/>
    </row>
    <row r="39" spans="4:65" s="126" customFormat="1" ht="12.75">
      <c r="D39" s="127"/>
      <c r="E39" s="127"/>
      <c r="X39" s="127"/>
      <c r="Y39" s="127"/>
      <c r="AC39" s="127"/>
      <c r="AD39" s="127"/>
      <c r="AZ39" s="127"/>
      <c r="BA39" s="127"/>
      <c r="BL39" s="127"/>
      <c r="BM39" s="127"/>
    </row>
    <row r="40" spans="4:65" s="126" customFormat="1" ht="12.75">
      <c r="D40" s="127"/>
      <c r="E40" s="127"/>
      <c r="X40" s="127"/>
      <c r="Y40" s="127"/>
      <c r="AC40" s="127"/>
      <c r="AD40" s="127"/>
      <c r="AZ40" s="127"/>
      <c r="BA40" s="127"/>
      <c r="BL40" s="127"/>
      <c r="BM40" s="127"/>
    </row>
    <row r="41" spans="4:65" s="126" customFormat="1" ht="12.75">
      <c r="D41" s="127"/>
      <c r="E41" s="127"/>
      <c r="X41" s="127"/>
      <c r="AC41" s="127"/>
      <c r="AZ41" s="127"/>
      <c r="BA41" s="127"/>
      <c r="BL41" s="127"/>
      <c r="BM41" s="127"/>
    </row>
    <row r="42" spans="4:65" s="126" customFormat="1" ht="12.75">
      <c r="D42" s="127"/>
      <c r="E42" s="127"/>
      <c r="X42" s="127"/>
      <c r="AC42" s="127"/>
      <c r="AZ42" s="127"/>
      <c r="BA42" s="127"/>
      <c r="BL42" s="127"/>
      <c r="BM42" s="127"/>
    </row>
    <row r="43" spans="4:65" s="126" customFormat="1" ht="12.75">
      <c r="D43" s="127"/>
      <c r="E43" s="127"/>
      <c r="X43" s="127"/>
      <c r="AC43" s="127"/>
      <c r="AZ43" s="127"/>
      <c r="BA43" s="127"/>
      <c r="BL43" s="127"/>
      <c r="BM43" s="127"/>
    </row>
    <row r="44" spans="4:65" s="126" customFormat="1" ht="12.75">
      <c r="D44" s="127"/>
      <c r="E44" s="127"/>
      <c r="X44" s="127"/>
      <c r="AC44" s="127"/>
      <c r="AZ44" s="127"/>
      <c r="BA44" s="127"/>
      <c r="BL44" s="127"/>
      <c r="BM44" s="127"/>
    </row>
    <row r="45" spans="4:65" s="126" customFormat="1" ht="12.75">
      <c r="D45" s="127"/>
      <c r="E45" s="127"/>
      <c r="X45" s="127"/>
      <c r="AC45" s="127"/>
      <c r="AZ45" s="127"/>
      <c r="BA45" s="127"/>
      <c r="BL45" s="127"/>
      <c r="BM45" s="127"/>
    </row>
    <row r="46" spans="4:65" s="126" customFormat="1" ht="12.75">
      <c r="D46" s="127"/>
      <c r="E46" s="127"/>
      <c r="X46" s="127"/>
      <c r="AC46" s="127"/>
      <c r="AZ46" s="127"/>
      <c r="BA46" s="127"/>
      <c r="BL46" s="127"/>
      <c r="BM46" s="127"/>
    </row>
    <row r="47" spans="4:65" s="126" customFormat="1" ht="12.75">
      <c r="D47" s="127"/>
      <c r="E47" s="127"/>
      <c r="X47" s="127"/>
      <c r="AC47" s="127"/>
      <c r="AT47" s="130"/>
      <c r="AZ47" s="127"/>
      <c r="BA47" s="127"/>
      <c r="BL47" s="127"/>
      <c r="BM47" s="127"/>
    </row>
    <row r="48" spans="4:65" s="126" customFormat="1" ht="12.75">
      <c r="D48" s="127"/>
      <c r="E48" s="127"/>
      <c r="X48" s="127"/>
      <c r="AC48" s="127"/>
      <c r="AT48" s="130"/>
      <c r="AZ48" s="127"/>
      <c r="BA48" s="127"/>
      <c r="BL48" s="127"/>
      <c r="BM48" s="127"/>
    </row>
    <row r="49" spans="4:65" s="126" customFormat="1" ht="12.75">
      <c r="D49" s="127"/>
      <c r="E49" s="127"/>
      <c r="X49" s="127"/>
      <c r="AC49" s="127"/>
      <c r="AT49" s="130"/>
      <c r="AZ49" s="127"/>
      <c r="BA49" s="127"/>
      <c r="BL49" s="127"/>
      <c r="BM49" s="127"/>
    </row>
    <row r="50" spans="4:65" s="126" customFormat="1" ht="12.75">
      <c r="D50" s="127"/>
      <c r="E50" s="127"/>
      <c r="X50" s="127"/>
      <c r="AC50" s="127"/>
      <c r="AZ50" s="127"/>
      <c r="BA50" s="127"/>
      <c r="BL50" s="127"/>
      <c r="BM50" s="127"/>
    </row>
    <row r="51" spans="4:65" s="126" customFormat="1" ht="12.75">
      <c r="D51" s="127"/>
      <c r="E51" s="127"/>
      <c r="X51" s="127"/>
      <c r="AC51" s="127"/>
      <c r="AZ51" s="127"/>
      <c r="BA51" s="127"/>
      <c r="BL51" s="127"/>
      <c r="BM51" s="127"/>
    </row>
    <row r="52" spans="4:65" s="126" customFormat="1" ht="12.75">
      <c r="D52" s="127"/>
      <c r="E52" s="127"/>
      <c r="X52" s="127"/>
      <c r="AC52" s="127"/>
      <c r="AZ52" s="127"/>
      <c r="BA52" s="127"/>
      <c r="BL52" s="127"/>
      <c r="BM52" s="127"/>
    </row>
    <row r="53" spans="4:65" s="126" customFormat="1" ht="12.75">
      <c r="D53" s="127"/>
      <c r="E53" s="127"/>
      <c r="R53" s="129"/>
      <c r="X53" s="127"/>
      <c r="AC53" s="127"/>
      <c r="AZ53" s="127"/>
      <c r="BA53" s="127"/>
      <c r="BL53" s="127"/>
      <c r="BM53" s="127"/>
    </row>
    <row r="54" spans="4:65" s="126" customFormat="1" ht="12.75">
      <c r="D54" s="127"/>
      <c r="E54" s="127"/>
      <c r="R54" s="129"/>
      <c r="X54" s="127"/>
      <c r="AC54" s="127"/>
      <c r="AZ54" s="127"/>
      <c r="BA54" s="127"/>
      <c r="BL54" s="127"/>
      <c r="BM54" s="127"/>
    </row>
    <row r="55" spans="4:65" s="126" customFormat="1" ht="12.75">
      <c r="D55" s="127"/>
      <c r="E55" s="127"/>
      <c r="R55" s="129"/>
      <c r="X55" s="127"/>
      <c r="AC55" s="127"/>
      <c r="AZ55" s="127"/>
      <c r="BA55" s="127"/>
      <c r="BL55" s="127"/>
      <c r="BM55" s="127"/>
    </row>
    <row r="56" spans="4:65" s="126" customFormat="1" ht="12.75">
      <c r="D56" s="127"/>
      <c r="E56" s="127"/>
      <c r="R56" s="129"/>
      <c r="X56" s="127"/>
      <c r="AC56" s="127"/>
      <c r="AZ56" s="127"/>
      <c r="BA56" s="127"/>
      <c r="BL56" s="127"/>
      <c r="BM56" s="127"/>
    </row>
    <row r="57" spans="4:65" s="126" customFormat="1" ht="12.75">
      <c r="D57" s="127"/>
      <c r="E57" s="127"/>
      <c r="R57" s="129"/>
      <c r="X57" s="127"/>
      <c r="AC57" s="127"/>
      <c r="AZ57" s="127"/>
      <c r="BA57" s="127"/>
      <c r="BL57" s="127"/>
      <c r="BM57" s="127"/>
    </row>
    <row r="58" spans="4:65" s="126" customFormat="1" ht="12.75">
      <c r="D58" s="127"/>
      <c r="E58" s="127"/>
      <c r="R58" s="129"/>
      <c r="X58" s="127"/>
      <c r="AC58" s="127"/>
      <c r="AZ58" s="127"/>
      <c r="BA58" s="127"/>
      <c r="BL58" s="127"/>
      <c r="BM58" s="127"/>
    </row>
    <row r="59" spans="4:65" s="126" customFormat="1" ht="12.75">
      <c r="D59" s="127"/>
      <c r="E59" s="127"/>
      <c r="R59" s="129"/>
      <c r="X59" s="127"/>
      <c r="AC59" s="127"/>
      <c r="AZ59" s="127"/>
      <c r="BA59" s="127"/>
      <c r="BL59" s="127"/>
      <c r="BM59" s="127"/>
    </row>
    <row r="60" spans="4:65" s="126" customFormat="1" ht="12.75">
      <c r="D60" s="127"/>
      <c r="E60" s="127"/>
      <c r="X60" s="127"/>
      <c r="AC60" s="127"/>
      <c r="AZ60" s="127"/>
      <c r="BA60" s="127"/>
      <c r="BL60" s="127"/>
      <c r="BM60" s="127"/>
    </row>
    <row r="61" spans="4:65" s="126" customFormat="1" ht="12.75">
      <c r="D61" s="127"/>
      <c r="E61" s="127"/>
      <c r="X61" s="127"/>
      <c r="AC61" s="127"/>
      <c r="AZ61" s="127"/>
      <c r="BA61" s="127"/>
      <c r="BL61" s="127"/>
      <c r="BM61" s="127"/>
    </row>
    <row r="62" spans="4:65" s="126" customFormat="1" ht="12.75">
      <c r="D62" s="127"/>
      <c r="E62" s="127"/>
      <c r="X62" s="127"/>
      <c r="AC62" s="127"/>
      <c r="AZ62" s="127"/>
      <c r="BA62" s="127"/>
      <c r="BL62" s="127"/>
      <c r="BM62" s="127"/>
    </row>
    <row r="63" spans="4:65" s="126" customFormat="1" ht="12.75">
      <c r="D63" s="127"/>
      <c r="E63" s="127"/>
      <c r="X63" s="127"/>
      <c r="AC63" s="127"/>
      <c r="AZ63" s="127"/>
      <c r="BA63" s="127"/>
      <c r="BL63" s="127"/>
      <c r="BM63" s="127"/>
    </row>
    <row r="64" spans="4:65" s="126" customFormat="1" ht="12.75">
      <c r="D64" s="127"/>
      <c r="E64" s="127"/>
      <c r="X64" s="127"/>
      <c r="AC64" s="127"/>
      <c r="AZ64" s="127"/>
      <c r="BA64" s="127"/>
      <c r="BL64" s="127"/>
      <c r="BM64" s="127"/>
    </row>
    <row r="65" spans="4:65" s="126" customFormat="1" ht="12.75">
      <c r="D65" s="127"/>
      <c r="E65" s="127"/>
      <c r="X65" s="127"/>
      <c r="AC65" s="127"/>
      <c r="AZ65" s="127"/>
      <c r="BA65" s="127"/>
      <c r="BL65" s="127"/>
      <c r="BM65" s="127"/>
    </row>
    <row r="66" spans="4:65" s="126" customFormat="1" ht="12.75">
      <c r="D66" s="127"/>
      <c r="E66" s="127"/>
      <c r="X66" s="127"/>
      <c r="AC66" s="127"/>
      <c r="AZ66" s="127"/>
      <c r="BA66" s="127"/>
      <c r="BL66" s="127"/>
      <c r="BM66" s="127"/>
    </row>
    <row r="67" spans="4:65" s="126" customFormat="1" ht="12.75">
      <c r="D67" s="127"/>
      <c r="E67" s="127"/>
      <c r="X67" s="127"/>
      <c r="AC67" s="127"/>
      <c r="AZ67" s="127"/>
      <c r="BA67" s="127"/>
      <c r="BL67" s="127"/>
      <c r="BM67" s="127"/>
    </row>
    <row r="68" spans="4:65" s="126" customFormat="1" ht="12.75">
      <c r="D68" s="127"/>
      <c r="E68" s="127"/>
      <c r="X68" s="127"/>
      <c r="AC68" s="127"/>
      <c r="AZ68" s="127"/>
      <c r="BA68" s="127"/>
      <c r="BL68" s="127"/>
      <c r="BM68" s="127"/>
    </row>
    <row r="69" spans="4:65" s="126" customFormat="1" ht="12.75">
      <c r="D69" s="127"/>
      <c r="E69" s="127"/>
      <c r="X69" s="127"/>
      <c r="AC69" s="127"/>
      <c r="AZ69" s="127"/>
      <c r="BA69" s="127"/>
      <c r="BL69" s="127"/>
      <c r="BM69" s="127"/>
    </row>
    <row r="70" spans="4:65" s="126" customFormat="1" ht="12.75">
      <c r="D70" s="127"/>
      <c r="E70" s="127"/>
      <c r="X70" s="127"/>
      <c r="AC70" s="127"/>
      <c r="AZ70" s="127"/>
      <c r="BA70" s="127"/>
      <c r="BL70" s="127"/>
      <c r="BM70" s="127"/>
    </row>
    <row r="71" spans="4:65" s="126" customFormat="1" ht="12.75">
      <c r="D71" s="127"/>
      <c r="E71" s="127"/>
      <c r="X71" s="127"/>
      <c r="AC71" s="127"/>
      <c r="AZ71" s="127"/>
      <c r="BA71" s="127"/>
      <c r="BL71" s="127"/>
      <c r="BM71" s="127"/>
    </row>
    <row r="72" spans="4:65" s="126" customFormat="1" ht="12.75">
      <c r="D72" s="127"/>
      <c r="E72" s="127"/>
      <c r="X72" s="127"/>
      <c r="AC72" s="127"/>
      <c r="AZ72" s="127"/>
      <c r="BA72" s="127"/>
      <c r="BL72" s="127"/>
      <c r="BM72" s="127"/>
    </row>
    <row r="73" spans="4:65" s="126" customFormat="1" ht="12.75">
      <c r="D73" s="127"/>
      <c r="E73" s="127"/>
      <c r="X73" s="127"/>
      <c r="AC73" s="127"/>
      <c r="AZ73" s="127"/>
      <c r="BA73" s="127"/>
      <c r="BL73" s="127"/>
      <c r="BM73" s="127"/>
    </row>
    <row r="74" spans="4:65" s="126" customFormat="1" ht="12.75">
      <c r="D74" s="127"/>
      <c r="E74" s="127"/>
      <c r="X74" s="127"/>
      <c r="AC74" s="127"/>
      <c r="AZ74" s="127"/>
      <c r="BA74" s="127"/>
      <c r="BL74" s="127"/>
      <c r="BM74" s="127"/>
    </row>
    <row r="75" spans="4:65" s="126" customFormat="1" ht="12.75">
      <c r="D75" s="127"/>
      <c r="E75" s="127"/>
      <c r="X75" s="127"/>
      <c r="AC75" s="127"/>
      <c r="AZ75" s="127"/>
      <c r="BA75" s="127"/>
      <c r="BL75" s="127"/>
      <c r="BM75" s="127"/>
    </row>
    <row r="76" spans="4:65" s="126" customFormat="1" ht="12.75">
      <c r="D76" s="127"/>
      <c r="E76" s="127"/>
      <c r="X76" s="127"/>
      <c r="AC76" s="127"/>
      <c r="AZ76" s="127"/>
      <c r="BA76" s="127"/>
      <c r="BL76" s="127"/>
      <c r="BM76" s="127"/>
    </row>
    <row r="77" spans="4:65" s="126" customFormat="1" ht="12.75">
      <c r="D77" s="127"/>
      <c r="E77" s="127"/>
      <c r="X77" s="127"/>
      <c r="AC77" s="127"/>
      <c r="AZ77" s="127"/>
      <c r="BA77" s="127"/>
      <c r="BL77" s="127"/>
      <c r="BM77" s="127"/>
    </row>
    <row r="78" spans="4:65" s="126" customFormat="1" ht="12.75">
      <c r="D78" s="127"/>
      <c r="E78" s="127"/>
      <c r="X78" s="127"/>
      <c r="AC78" s="127"/>
      <c r="AZ78" s="127"/>
      <c r="BA78" s="127"/>
      <c r="BL78" s="127"/>
      <c r="BM78" s="127"/>
    </row>
    <row r="79" spans="4:65" s="126" customFormat="1" ht="12.75">
      <c r="D79" s="127"/>
      <c r="E79" s="127"/>
      <c r="X79" s="127"/>
      <c r="AC79" s="127"/>
      <c r="AZ79" s="127"/>
      <c r="BA79" s="127"/>
      <c r="BL79" s="127"/>
      <c r="BM79" s="127"/>
    </row>
    <row r="80" spans="4:65" s="126" customFormat="1" ht="12.75">
      <c r="D80" s="127"/>
      <c r="E80" s="127"/>
      <c r="X80" s="127"/>
      <c r="AC80" s="127"/>
      <c r="AZ80" s="127"/>
      <c r="BA80" s="127"/>
      <c r="BL80" s="127"/>
      <c r="BM80" s="127"/>
    </row>
    <row r="81" spans="4:65" s="126" customFormat="1" ht="12.75">
      <c r="D81" s="127"/>
      <c r="E81" s="127"/>
      <c r="X81" s="127"/>
      <c r="AC81" s="127"/>
      <c r="AZ81" s="127"/>
      <c r="BA81" s="127"/>
      <c r="BL81" s="127"/>
      <c r="BM81" s="127"/>
    </row>
    <row r="82" spans="4:65" s="126" customFormat="1" ht="12.75">
      <c r="D82" s="127"/>
      <c r="E82" s="127"/>
      <c r="X82" s="127"/>
      <c r="AC82" s="127"/>
      <c r="AZ82" s="127"/>
      <c r="BA82" s="127"/>
      <c r="BL82" s="127"/>
      <c r="BM82" s="127"/>
    </row>
    <row r="83" spans="4:65" s="126" customFormat="1" ht="12.75">
      <c r="D83" s="127"/>
      <c r="E83" s="127"/>
      <c r="X83" s="127"/>
      <c r="AC83" s="127"/>
      <c r="AZ83" s="127"/>
      <c r="BA83" s="127"/>
      <c r="BL83" s="127"/>
      <c r="BM83" s="127"/>
    </row>
    <row r="84" spans="4:65" s="126" customFormat="1" ht="12.75">
      <c r="D84" s="127"/>
      <c r="E84" s="127"/>
      <c r="X84" s="127"/>
      <c r="AC84" s="127"/>
      <c r="AZ84" s="127"/>
      <c r="BA84" s="127"/>
      <c r="BL84" s="127"/>
      <c r="BM84" s="127"/>
    </row>
    <row r="85" spans="4:65" s="126" customFormat="1" ht="12.75">
      <c r="D85" s="127"/>
      <c r="E85" s="127"/>
      <c r="X85" s="127"/>
      <c r="AC85" s="127"/>
      <c r="AZ85" s="127"/>
      <c r="BA85" s="127"/>
      <c r="BL85" s="127"/>
      <c r="BM85" s="127"/>
    </row>
    <row r="86" spans="4:65" s="126" customFormat="1" ht="12.75">
      <c r="D86" s="127"/>
      <c r="E86" s="127"/>
      <c r="X86" s="127"/>
      <c r="AC86" s="127"/>
      <c r="AZ86" s="127"/>
      <c r="BA86" s="127"/>
      <c r="BL86" s="127"/>
      <c r="BM86" s="127"/>
    </row>
    <row r="87" spans="4:65" s="126" customFormat="1" ht="12.75">
      <c r="D87" s="127"/>
      <c r="E87" s="127"/>
      <c r="X87" s="127"/>
      <c r="AC87" s="127"/>
      <c r="AZ87" s="127"/>
      <c r="BA87" s="127"/>
      <c r="BL87" s="127"/>
      <c r="BM87" s="127"/>
    </row>
    <row r="88" spans="4:65" s="126" customFormat="1" ht="12.75">
      <c r="D88" s="127"/>
      <c r="E88" s="127"/>
      <c r="X88" s="127"/>
      <c r="AC88" s="127"/>
      <c r="AZ88" s="127"/>
      <c r="BA88" s="127"/>
      <c r="BL88" s="127"/>
      <c r="BM88" s="127"/>
    </row>
    <row r="89" spans="4:65" s="126" customFormat="1" ht="12.75">
      <c r="D89" s="127"/>
      <c r="E89" s="127"/>
      <c r="X89" s="127"/>
      <c r="AC89" s="127"/>
      <c r="AZ89" s="127"/>
      <c r="BA89" s="127"/>
      <c r="BL89" s="127"/>
      <c r="BM89" s="127"/>
    </row>
    <row r="90" spans="4:65" s="126" customFormat="1" ht="12.75">
      <c r="D90" s="127"/>
      <c r="E90" s="127"/>
      <c r="X90" s="127"/>
      <c r="AC90" s="127"/>
      <c r="AZ90" s="127"/>
      <c r="BA90" s="127"/>
      <c r="BL90" s="127"/>
      <c r="BM90" s="127"/>
    </row>
    <row r="91" spans="4:65" s="126" customFormat="1" ht="12.75">
      <c r="D91" s="127"/>
      <c r="E91" s="127"/>
      <c r="X91" s="127"/>
      <c r="AC91" s="127"/>
      <c r="AZ91" s="127"/>
      <c r="BA91" s="127"/>
      <c r="BL91" s="127"/>
      <c r="BM91" s="127"/>
    </row>
    <row r="92" spans="4:65" s="126" customFormat="1" ht="12.75">
      <c r="D92" s="127"/>
      <c r="E92" s="127"/>
      <c r="X92" s="127"/>
      <c r="AC92" s="127"/>
      <c r="AZ92" s="127"/>
      <c r="BA92" s="127"/>
      <c r="BL92" s="127"/>
      <c r="BM92" s="127"/>
    </row>
    <row r="93" spans="4:65" s="126" customFormat="1" ht="12.75">
      <c r="D93" s="127"/>
      <c r="E93" s="127"/>
      <c r="X93" s="127"/>
      <c r="AC93" s="127"/>
      <c r="AZ93" s="127"/>
      <c r="BA93" s="127"/>
      <c r="BL93" s="127"/>
      <c r="BM93" s="127"/>
    </row>
    <row r="94" spans="4:65" s="126" customFormat="1" ht="12.75">
      <c r="D94" s="127"/>
      <c r="E94" s="127"/>
      <c r="X94" s="127"/>
      <c r="AC94" s="127"/>
      <c r="AZ94" s="127"/>
      <c r="BA94" s="127"/>
      <c r="BL94" s="127"/>
      <c r="BM94" s="127"/>
    </row>
    <row r="95" spans="4:65" s="126" customFormat="1" ht="12.75">
      <c r="D95" s="127"/>
      <c r="E95" s="127"/>
      <c r="X95" s="127"/>
      <c r="AC95" s="127"/>
      <c r="AZ95" s="127"/>
      <c r="BA95" s="127"/>
      <c r="BL95" s="127"/>
      <c r="BM95" s="127"/>
    </row>
    <row r="96" spans="4:65" s="126" customFormat="1" ht="12.75">
      <c r="D96" s="127"/>
      <c r="E96" s="127"/>
      <c r="X96" s="127"/>
      <c r="AC96" s="127"/>
      <c r="AZ96" s="127"/>
      <c r="BA96" s="127"/>
      <c r="BL96" s="127"/>
      <c r="BM96" s="127"/>
    </row>
    <row r="97" spans="4:65" s="126" customFormat="1" ht="12.75">
      <c r="D97" s="127"/>
      <c r="E97" s="127"/>
      <c r="X97" s="127"/>
      <c r="AC97" s="127"/>
      <c r="AZ97" s="127"/>
      <c r="BA97" s="127"/>
      <c r="BL97" s="127"/>
      <c r="BM97" s="127"/>
    </row>
    <row r="98" spans="4:65" s="126" customFormat="1" ht="12.75">
      <c r="D98" s="127"/>
      <c r="E98" s="127"/>
      <c r="X98" s="127"/>
      <c r="AC98" s="127"/>
      <c r="AZ98" s="127"/>
      <c r="BA98" s="127"/>
      <c r="BL98" s="127"/>
      <c r="BM98" s="127"/>
    </row>
    <row r="99" spans="4:65" s="126" customFormat="1" ht="12.75">
      <c r="D99" s="127"/>
      <c r="E99" s="127"/>
      <c r="X99" s="127"/>
      <c r="AC99" s="127"/>
      <c r="AZ99" s="127"/>
      <c r="BA99" s="127"/>
      <c r="BL99" s="127"/>
      <c r="BM99" s="127"/>
    </row>
    <row r="100" spans="4:65" s="126" customFormat="1" ht="12.75">
      <c r="D100" s="127"/>
      <c r="E100" s="127"/>
      <c r="X100" s="127"/>
      <c r="AC100" s="127"/>
      <c r="AZ100" s="127"/>
      <c r="BA100" s="127"/>
      <c r="BL100" s="127"/>
      <c r="BM100" s="127"/>
    </row>
    <row r="101" spans="4:65" s="126" customFormat="1" ht="12.75">
      <c r="D101" s="127"/>
      <c r="E101" s="127"/>
      <c r="X101" s="127"/>
      <c r="AC101" s="127"/>
      <c r="AT101" s="129"/>
      <c r="AZ101" s="127"/>
      <c r="BA101" s="127"/>
      <c r="BL101" s="127"/>
      <c r="BM101" s="127"/>
    </row>
    <row r="102" spans="4:65" s="126" customFormat="1" ht="12.75">
      <c r="D102" s="127"/>
      <c r="E102" s="127"/>
      <c r="X102" s="127"/>
      <c r="AC102" s="127"/>
      <c r="AT102" s="129"/>
      <c r="AZ102" s="127"/>
      <c r="BA102" s="127"/>
      <c r="BL102" s="127"/>
      <c r="BM102" s="127"/>
    </row>
    <row r="103" spans="4:65" s="126" customFormat="1" ht="12.75">
      <c r="D103" s="127"/>
      <c r="E103" s="127"/>
      <c r="X103" s="127"/>
      <c r="AC103" s="127"/>
      <c r="AT103" s="129"/>
      <c r="AZ103" s="127"/>
      <c r="BA103" s="127"/>
      <c r="BL103" s="127"/>
      <c r="BM103" s="127"/>
    </row>
    <row r="104" spans="4:65" s="126" customFormat="1" ht="12.75">
      <c r="D104" s="127"/>
      <c r="E104" s="127"/>
      <c r="X104" s="127"/>
      <c r="AC104" s="127"/>
      <c r="AZ104" s="127"/>
      <c r="BA104" s="127"/>
      <c r="BL104" s="127"/>
      <c r="BM104" s="127"/>
    </row>
    <row r="105" spans="4:65" s="126" customFormat="1" ht="12.75">
      <c r="D105" s="127"/>
      <c r="E105" s="127"/>
      <c r="X105" s="127"/>
      <c r="AC105" s="127"/>
      <c r="AZ105" s="127"/>
      <c r="BA105" s="127"/>
      <c r="BL105" s="127"/>
      <c r="BM105" s="127"/>
    </row>
    <row r="106" spans="4:65" s="126" customFormat="1" ht="12.75">
      <c r="D106" s="127"/>
      <c r="E106" s="127"/>
      <c r="X106" s="127"/>
      <c r="AC106" s="127"/>
      <c r="AZ106" s="127"/>
      <c r="BA106" s="127"/>
      <c r="BL106" s="127"/>
      <c r="BM106" s="127"/>
    </row>
    <row r="107" spans="4:65" s="126" customFormat="1" ht="12.75">
      <c r="D107" s="127"/>
      <c r="E107" s="127"/>
      <c r="X107" s="127"/>
      <c r="AC107" s="127"/>
      <c r="AZ107" s="127"/>
      <c r="BA107" s="127"/>
      <c r="BL107" s="127"/>
      <c r="BM107" s="127"/>
    </row>
    <row r="108" spans="4:65" s="126" customFormat="1" ht="12.75">
      <c r="D108" s="127"/>
      <c r="E108" s="127"/>
      <c r="X108" s="127"/>
      <c r="AC108" s="127"/>
      <c r="AZ108" s="127"/>
      <c r="BA108" s="127"/>
      <c r="BL108" s="127"/>
      <c r="BM108" s="127"/>
    </row>
    <row r="109" spans="4:65" s="126" customFormat="1" ht="12.75">
      <c r="D109" s="127"/>
      <c r="E109" s="127"/>
      <c r="X109" s="127"/>
      <c r="AC109" s="127"/>
      <c r="AZ109" s="127"/>
      <c r="BA109" s="127"/>
      <c r="BL109" s="127"/>
      <c r="BM109" s="127"/>
    </row>
    <row r="110" spans="4:65" s="126" customFormat="1" ht="12.75">
      <c r="D110" s="127"/>
      <c r="E110" s="127"/>
      <c r="X110" s="127"/>
      <c r="AC110" s="127"/>
      <c r="AZ110" s="127"/>
      <c r="BA110" s="127"/>
      <c r="BL110" s="127"/>
      <c r="BM110" s="127"/>
    </row>
    <row r="111" spans="4:65" s="126" customFormat="1" ht="12.75">
      <c r="D111" s="127"/>
      <c r="E111" s="127"/>
      <c r="X111" s="127"/>
      <c r="AC111" s="127"/>
      <c r="AZ111" s="127"/>
      <c r="BA111" s="127"/>
      <c r="BL111" s="127"/>
      <c r="BM111" s="127"/>
    </row>
    <row r="112" spans="4:65" s="126" customFormat="1" ht="12.75">
      <c r="D112" s="127"/>
      <c r="E112" s="127"/>
      <c r="X112" s="127"/>
      <c r="AC112" s="127"/>
      <c r="AZ112" s="127"/>
      <c r="BA112" s="127"/>
      <c r="BL112" s="127"/>
      <c r="BM112" s="127"/>
    </row>
    <row r="113" spans="4:65" s="126" customFormat="1" ht="12.75">
      <c r="D113" s="127"/>
      <c r="E113" s="127"/>
      <c r="X113" s="127"/>
      <c r="AC113" s="127"/>
      <c r="AZ113" s="127"/>
      <c r="BA113" s="127"/>
      <c r="BL113" s="127"/>
      <c r="BM113" s="127"/>
    </row>
    <row r="114" spans="4:65" s="126" customFormat="1" ht="12.75">
      <c r="D114" s="127"/>
      <c r="E114" s="127"/>
      <c r="X114" s="127"/>
      <c r="AC114" s="127"/>
      <c r="AZ114" s="127"/>
      <c r="BA114" s="127"/>
      <c r="BL114" s="127"/>
      <c r="BM114" s="127"/>
    </row>
    <row r="115" spans="4:65" s="126" customFormat="1" ht="12.75">
      <c r="D115" s="127"/>
      <c r="E115" s="127"/>
      <c r="X115" s="127"/>
      <c r="AC115" s="127"/>
      <c r="AZ115" s="127"/>
      <c r="BA115" s="127"/>
      <c r="BL115" s="127"/>
      <c r="BM115" s="127"/>
    </row>
    <row r="116" spans="4:65" s="126" customFormat="1" ht="12.75">
      <c r="D116" s="127"/>
      <c r="E116" s="127"/>
      <c r="X116" s="127"/>
      <c r="AC116" s="127"/>
      <c r="AZ116" s="127"/>
      <c r="BA116" s="127"/>
      <c r="BL116" s="127"/>
      <c r="BM116" s="127"/>
    </row>
    <row r="117" spans="4:65" s="126" customFormat="1" ht="12.75">
      <c r="D117" s="127"/>
      <c r="E117" s="127"/>
      <c r="X117" s="127"/>
      <c r="AC117" s="127"/>
      <c r="AZ117" s="127"/>
      <c r="BA117" s="127"/>
      <c r="BL117" s="127"/>
      <c r="BM117" s="127"/>
    </row>
    <row r="118" spans="4:65" s="126" customFormat="1" ht="12.75">
      <c r="D118" s="127"/>
      <c r="E118" s="127"/>
      <c r="X118" s="127"/>
      <c r="AC118" s="127"/>
      <c r="AZ118" s="127"/>
      <c r="BA118" s="127"/>
      <c r="BL118" s="127"/>
      <c r="BM118" s="127"/>
    </row>
    <row r="119" spans="4:65" s="126" customFormat="1" ht="12.75">
      <c r="D119" s="127"/>
      <c r="E119" s="127"/>
      <c r="X119" s="127"/>
      <c r="AC119" s="127"/>
      <c r="AZ119" s="127"/>
      <c r="BA119" s="127"/>
      <c r="BL119" s="127"/>
      <c r="BM119" s="127"/>
    </row>
    <row r="120" spans="4:64" s="126" customFormat="1" ht="12.75">
      <c r="D120" s="127"/>
      <c r="E120" s="127"/>
      <c r="X120" s="127"/>
      <c r="AC120" s="127"/>
      <c r="AU120" s="129"/>
      <c r="AZ120" s="127"/>
      <c r="BL120" s="127"/>
    </row>
    <row r="121" spans="4:64" s="126" customFormat="1" ht="12.75">
      <c r="D121" s="127"/>
      <c r="E121" s="127"/>
      <c r="X121" s="127"/>
      <c r="AC121" s="127"/>
      <c r="AZ121" s="127"/>
      <c r="BA121" s="127"/>
      <c r="BL121" s="127"/>
    </row>
    <row r="122" spans="4:64" s="126" customFormat="1" ht="12.75">
      <c r="D122" s="127"/>
      <c r="E122" s="127"/>
      <c r="X122" s="127"/>
      <c r="AC122" s="127"/>
      <c r="AZ122" s="127"/>
      <c r="BL122" s="127"/>
    </row>
    <row r="123" spans="4:64" s="126" customFormat="1" ht="12.75">
      <c r="D123" s="127"/>
      <c r="E123" s="127"/>
      <c r="X123" s="127"/>
      <c r="AC123" s="127"/>
      <c r="AZ123" s="127"/>
      <c r="BL123" s="127"/>
    </row>
    <row r="124" spans="4:64" s="126" customFormat="1" ht="12.75">
      <c r="D124" s="127"/>
      <c r="E124" s="127"/>
      <c r="X124" s="127"/>
      <c r="AC124" s="127"/>
      <c r="AZ124" s="127"/>
      <c r="BA124" s="127"/>
      <c r="BL124" s="127"/>
    </row>
    <row r="125" spans="4:64" s="126" customFormat="1" ht="12.75">
      <c r="D125" s="127"/>
      <c r="E125" s="127"/>
      <c r="X125" s="127"/>
      <c r="AC125" s="127"/>
      <c r="AZ125" s="127"/>
      <c r="BL125" s="127"/>
    </row>
    <row r="126" spans="4:64" s="126" customFormat="1" ht="12.75">
      <c r="D126" s="127"/>
      <c r="E126" s="127"/>
      <c r="X126" s="127"/>
      <c r="AC126" s="127"/>
      <c r="AZ126" s="127"/>
      <c r="BA126" s="127"/>
      <c r="BL126" s="127"/>
    </row>
    <row r="127" spans="4:64" s="126" customFormat="1" ht="12.75">
      <c r="D127" s="127"/>
      <c r="E127" s="127"/>
      <c r="X127" s="127"/>
      <c r="AC127" s="127"/>
      <c r="AZ127" s="127"/>
      <c r="BA127" s="127"/>
      <c r="BL127" s="127"/>
    </row>
    <row r="128" spans="4:64" s="126" customFormat="1" ht="12.75">
      <c r="D128" s="127"/>
      <c r="E128" s="127"/>
      <c r="X128" s="127"/>
      <c r="AC128" s="127"/>
      <c r="AZ128" s="127"/>
      <c r="BL128" s="127"/>
    </row>
    <row r="129" spans="4:64" s="126" customFormat="1" ht="12.75">
      <c r="D129" s="127"/>
      <c r="E129" s="127"/>
      <c r="X129" s="127"/>
      <c r="AC129" s="127"/>
      <c r="AZ129" s="127"/>
      <c r="BA129" s="127"/>
      <c r="BL129" s="127"/>
    </row>
    <row r="130" spans="4:64" s="126" customFormat="1" ht="12.75">
      <c r="D130" s="127"/>
      <c r="E130" s="127"/>
      <c r="X130" s="127"/>
      <c r="AC130" s="127"/>
      <c r="AZ130" s="127"/>
      <c r="BA130" s="127"/>
      <c r="BL130" s="127"/>
    </row>
    <row r="131" spans="4:64" s="126" customFormat="1" ht="12.75">
      <c r="D131" s="127"/>
      <c r="E131" s="127"/>
      <c r="X131" s="127"/>
      <c r="AC131" s="127"/>
      <c r="AZ131" s="127"/>
      <c r="BA131" s="127"/>
      <c r="BL131" s="127"/>
    </row>
    <row r="132" spans="4:64" s="126" customFormat="1" ht="12.75">
      <c r="D132" s="127"/>
      <c r="E132" s="127"/>
      <c r="X132" s="127"/>
      <c r="AC132" s="127"/>
      <c r="AZ132" s="127"/>
      <c r="BA132" s="127"/>
      <c r="BL132" s="127"/>
    </row>
    <row r="133" spans="4:64" s="126" customFormat="1" ht="12.75">
      <c r="D133" s="127"/>
      <c r="E133" s="127"/>
      <c r="X133" s="127"/>
      <c r="AC133" s="127"/>
      <c r="AZ133" s="127"/>
      <c r="BA133" s="127"/>
      <c r="BL133" s="127"/>
    </row>
    <row r="134" spans="4:64" s="126" customFormat="1" ht="12.75">
      <c r="D134" s="127"/>
      <c r="E134" s="127"/>
      <c r="X134" s="127"/>
      <c r="AC134" s="127"/>
      <c r="AZ134" s="127"/>
      <c r="BA134" s="127"/>
      <c r="BL134" s="127"/>
    </row>
    <row r="135" spans="4:65" s="126" customFormat="1" ht="12.75">
      <c r="D135" s="127"/>
      <c r="E135" s="127"/>
      <c r="X135" s="127"/>
      <c r="AC135" s="127"/>
      <c r="AZ135" s="127"/>
      <c r="BA135" s="127"/>
      <c r="BL135" s="127"/>
      <c r="BM135" s="127"/>
    </row>
    <row r="136" spans="4:65" s="126" customFormat="1" ht="12.75">
      <c r="D136" s="127"/>
      <c r="E136" s="127"/>
      <c r="X136" s="127"/>
      <c r="AC136" s="127"/>
      <c r="AZ136" s="127"/>
      <c r="BA136" s="127"/>
      <c r="BL136" s="127"/>
      <c r="BM136" s="127"/>
    </row>
    <row r="137" spans="4:64" s="126" customFormat="1" ht="12.75">
      <c r="D137" s="127"/>
      <c r="E137" s="127"/>
      <c r="X137" s="127"/>
      <c r="AC137" s="127"/>
      <c r="AZ137" s="127"/>
      <c r="BA137" s="127"/>
      <c r="BL137" s="127"/>
    </row>
    <row r="138" spans="4:64" s="126" customFormat="1" ht="12.75">
      <c r="D138" s="127"/>
      <c r="E138" s="127"/>
      <c r="X138" s="127"/>
      <c r="AC138" s="127"/>
      <c r="AZ138" s="127"/>
      <c r="BA138" s="127"/>
      <c r="BL138" s="127"/>
    </row>
    <row r="139" spans="4:64" s="126" customFormat="1" ht="12.75">
      <c r="D139" s="127"/>
      <c r="E139" s="127"/>
      <c r="X139" s="127"/>
      <c r="AC139" s="127"/>
      <c r="AZ139" s="127"/>
      <c r="BA139" s="127"/>
      <c r="BL139" s="127"/>
    </row>
    <row r="140" spans="4:65" s="126" customFormat="1" ht="12.75">
      <c r="D140" s="127"/>
      <c r="E140" s="127"/>
      <c r="X140" s="127"/>
      <c r="AC140" s="127"/>
      <c r="AZ140" s="127"/>
      <c r="BA140" s="127"/>
      <c r="BL140" s="127"/>
      <c r="BM140" s="127"/>
    </row>
    <row r="141" spans="4:65" s="126" customFormat="1" ht="12.75">
      <c r="D141" s="127"/>
      <c r="E141" s="127"/>
      <c r="X141" s="127"/>
      <c r="AC141" s="127"/>
      <c r="AZ141" s="127"/>
      <c r="BA141" s="127"/>
      <c r="BL141" s="127"/>
      <c r="BM141" s="127"/>
    </row>
    <row r="142" spans="4:65" s="126" customFormat="1" ht="12.75">
      <c r="D142" s="127"/>
      <c r="E142" s="127"/>
      <c r="X142" s="127"/>
      <c r="AC142" s="127"/>
      <c r="AZ142" s="127"/>
      <c r="BA142" s="127"/>
      <c r="BL142" s="127"/>
      <c r="BM142" s="127"/>
    </row>
    <row r="143" spans="4:65" s="126" customFormat="1" ht="12.75">
      <c r="D143" s="127"/>
      <c r="E143" s="127"/>
      <c r="X143" s="127"/>
      <c r="AC143" s="127"/>
      <c r="AZ143" s="127"/>
      <c r="BA143" s="127"/>
      <c r="BL143" s="127"/>
      <c r="BM143" s="127"/>
    </row>
    <row r="144" spans="4:65" s="126" customFormat="1" ht="12.75">
      <c r="D144" s="127"/>
      <c r="E144" s="127"/>
      <c r="X144" s="127"/>
      <c r="AC144" s="127"/>
      <c r="AZ144" s="127"/>
      <c r="BA144" s="127"/>
      <c r="BL144" s="127"/>
      <c r="BM144" s="127"/>
    </row>
    <row r="145" spans="4:65" s="126" customFormat="1" ht="12.75">
      <c r="D145" s="127"/>
      <c r="E145" s="127"/>
      <c r="X145" s="127"/>
      <c r="AC145" s="127"/>
      <c r="AZ145" s="127"/>
      <c r="BA145" s="127"/>
      <c r="BL145" s="127"/>
      <c r="BM145" s="127"/>
    </row>
    <row r="146" spans="4:65" s="126" customFormat="1" ht="12.75">
      <c r="D146" s="127"/>
      <c r="E146" s="127"/>
      <c r="X146" s="127"/>
      <c r="AC146" s="127"/>
      <c r="AZ146" s="127"/>
      <c r="BA146" s="127"/>
      <c r="BL146" s="127"/>
      <c r="BM146" s="127"/>
    </row>
    <row r="147" spans="4:65" s="126" customFormat="1" ht="12.75">
      <c r="D147" s="127"/>
      <c r="E147" s="127"/>
      <c r="X147" s="127"/>
      <c r="AC147" s="127"/>
      <c r="AZ147" s="127"/>
      <c r="BA147" s="127"/>
      <c r="BL147" s="127"/>
      <c r="BM147" s="127"/>
    </row>
    <row r="148" spans="4:65" s="126" customFormat="1" ht="12.75">
      <c r="D148" s="127"/>
      <c r="E148" s="127"/>
      <c r="X148" s="127"/>
      <c r="AC148" s="127"/>
      <c r="AZ148" s="127"/>
      <c r="BA148" s="127"/>
      <c r="BL148" s="127"/>
      <c r="BM148" s="127"/>
    </row>
    <row r="149" spans="4:65" s="126" customFormat="1" ht="12.75">
      <c r="D149" s="127"/>
      <c r="E149" s="127"/>
      <c r="X149" s="127"/>
      <c r="AC149" s="127"/>
      <c r="AZ149" s="127"/>
      <c r="BA149" s="127"/>
      <c r="BL149" s="127"/>
      <c r="BM149" s="127"/>
    </row>
    <row r="150" spans="4:65" s="126" customFormat="1" ht="12.75">
      <c r="D150" s="127"/>
      <c r="E150" s="127"/>
      <c r="X150" s="127"/>
      <c r="AC150" s="127"/>
      <c r="AZ150" s="127"/>
      <c r="BA150" s="127"/>
      <c r="BL150" s="127"/>
      <c r="BM150" s="127"/>
    </row>
    <row r="151" spans="4:65" s="126" customFormat="1" ht="12.75">
      <c r="D151" s="127"/>
      <c r="E151" s="127"/>
      <c r="X151" s="127"/>
      <c r="AC151" s="127"/>
      <c r="AZ151" s="127"/>
      <c r="BA151" s="127"/>
      <c r="BL151" s="127"/>
      <c r="BM151" s="127"/>
    </row>
    <row r="152" spans="4:65" s="126" customFormat="1" ht="12.75">
      <c r="D152" s="127"/>
      <c r="E152" s="127"/>
      <c r="X152" s="127"/>
      <c r="AC152" s="127"/>
      <c r="AZ152" s="127"/>
      <c r="BA152" s="127"/>
      <c r="BL152" s="127"/>
      <c r="BM152" s="127"/>
    </row>
    <row r="153" spans="4:64" s="126" customFormat="1" ht="12.75">
      <c r="D153" s="127"/>
      <c r="E153" s="127"/>
      <c r="X153" s="127"/>
      <c r="AC153" s="127"/>
      <c r="AZ153" s="127"/>
      <c r="BA153" s="127"/>
      <c r="BL153" s="127"/>
    </row>
    <row r="154" spans="4:65" s="126" customFormat="1" ht="12.75">
      <c r="D154" s="127"/>
      <c r="E154" s="127"/>
      <c r="X154" s="127"/>
      <c r="AC154" s="127"/>
      <c r="AZ154" s="127"/>
      <c r="BA154" s="127"/>
      <c r="BL154" s="127"/>
      <c r="BM154" s="127"/>
    </row>
    <row r="155" spans="4:65" s="126" customFormat="1" ht="12.75">
      <c r="D155" s="127"/>
      <c r="E155" s="127"/>
      <c r="X155" s="127"/>
      <c r="AC155" s="127"/>
      <c r="AZ155" s="127"/>
      <c r="BA155" s="127"/>
      <c r="BL155" s="127"/>
      <c r="BM155" s="127"/>
    </row>
    <row r="156" spans="4:65" s="126" customFormat="1" ht="12.75">
      <c r="D156" s="127"/>
      <c r="E156" s="127"/>
      <c r="X156" s="127"/>
      <c r="AC156" s="127"/>
      <c r="AZ156" s="127"/>
      <c r="BA156" s="127"/>
      <c r="BL156" s="127"/>
      <c r="BM156" s="127"/>
    </row>
    <row r="157" spans="4:65" s="126" customFormat="1" ht="12.75">
      <c r="D157" s="127"/>
      <c r="E157" s="127"/>
      <c r="X157" s="127"/>
      <c r="AC157" s="127"/>
      <c r="AZ157" s="127"/>
      <c r="BA157" s="127"/>
      <c r="BL157" s="127"/>
      <c r="BM157" s="127"/>
    </row>
    <row r="158" spans="4:65" s="126" customFormat="1" ht="12.75">
      <c r="D158" s="127"/>
      <c r="E158" s="127"/>
      <c r="X158" s="127"/>
      <c r="AC158" s="127"/>
      <c r="AZ158" s="127"/>
      <c r="BA158" s="127"/>
      <c r="BL158" s="127"/>
      <c r="BM158" s="127"/>
    </row>
    <row r="159" spans="4:65" s="126" customFormat="1" ht="12.75">
      <c r="D159" s="127"/>
      <c r="E159" s="127"/>
      <c r="X159" s="127"/>
      <c r="AC159" s="127"/>
      <c r="AZ159" s="127"/>
      <c r="BA159" s="127"/>
      <c r="BL159" s="127"/>
      <c r="BM159" s="127"/>
    </row>
    <row r="160" spans="4:65" s="126" customFormat="1" ht="12.75">
      <c r="D160" s="127"/>
      <c r="E160" s="127"/>
      <c r="X160" s="127"/>
      <c r="AC160" s="127"/>
      <c r="AZ160" s="127"/>
      <c r="BA160" s="127"/>
      <c r="BL160" s="127"/>
      <c r="BM160" s="127"/>
    </row>
    <row r="161" spans="4:65" s="126" customFormat="1" ht="12.75">
      <c r="D161" s="127"/>
      <c r="E161" s="127"/>
      <c r="X161" s="127"/>
      <c r="AC161" s="127"/>
      <c r="AZ161" s="127"/>
      <c r="BA161" s="127"/>
      <c r="BL161" s="127"/>
      <c r="BM161" s="127"/>
    </row>
    <row r="162" spans="4:65" s="126" customFormat="1" ht="12.75">
      <c r="D162" s="127"/>
      <c r="E162" s="127"/>
      <c r="X162" s="127"/>
      <c r="AC162" s="127"/>
      <c r="AZ162" s="127"/>
      <c r="BA162" s="127"/>
      <c r="BL162" s="127"/>
      <c r="BM162" s="127"/>
    </row>
    <row r="163" spans="4:65" s="126" customFormat="1" ht="12.75">
      <c r="D163" s="127"/>
      <c r="E163" s="127"/>
      <c r="X163" s="127"/>
      <c r="AC163" s="127"/>
      <c r="AZ163" s="127"/>
      <c r="BA163" s="127"/>
      <c r="BL163" s="127"/>
      <c r="BM163" s="127"/>
    </row>
    <row r="164" spans="4:65" s="126" customFormat="1" ht="12.75">
      <c r="D164" s="127"/>
      <c r="E164" s="127"/>
      <c r="X164" s="127"/>
      <c r="AC164" s="127"/>
      <c r="AZ164" s="127"/>
      <c r="BA164" s="127"/>
      <c r="BL164" s="127"/>
      <c r="BM164" s="127"/>
    </row>
    <row r="165" spans="4:65" s="126" customFormat="1" ht="12.75">
      <c r="D165" s="127"/>
      <c r="E165" s="127"/>
      <c r="X165" s="127"/>
      <c r="AC165" s="127"/>
      <c r="AZ165" s="127"/>
      <c r="BA165" s="127"/>
      <c r="BL165" s="127"/>
      <c r="BM165" s="127"/>
    </row>
    <row r="166" spans="4:65" s="126" customFormat="1" ht="12.75">
      <c r="D166" s="127"/>
      <c r="E166" s="127"/>
      <c r="X166" s="127"/>
      <c r="AC166" s="127"/>
      <c r="AZ166" s="127"/>
      <c r="BA166" s="127"/>
      <c r="BL166" s="127"/>
      <c r="BM166" s="127"/>
    </row>
    <row r="167" spans="4:65" s="126" customFormat="1" ht="12.75">
      <c r="D167" s="127"/>
      <c r="E167" s="127"/>
      <c r="X167" s="127"/>
      <c r="AC167" s="127"/>
      <c r="AZ167" s="127"/>
      <c r="BA167" s="127"/>
      <c r="BL167" s="127"/>
      <c r="BM167" s="127"/>
    </row>
    <row r="168" spans="4:65" s="126" customFormat="1" ht="12.75">
      <c r="D168" s="127"/>
      <c r="E168" s="127"/>
      <c r="X168" s="127"/>
      <c r="AC168" s="127"/>
      <c r="AZ168" s="127"/>
      <c r="BA168" s="127"/>
      <c r="BL168" s="127"/>
      <c r="BM168" s="127"/>
    </row>
    <row r="169" spans="4:65" s="126" customFormat="1" ht="12.75">
      <c r="D169" s="127"/>
      <c r="E169" s="127"/>
      <c r="X169" s="127"/>
      <c r="AC169" s="127"/>
      <c r="AZ169" s="127"/>
      <c r="BA169" s="127"/>
      <c r="BL169" s="127"/>
      <c r="BM169" s="127"/>
    </row>
    <row r="170" spans="4:65" s="126" customFormat="1" ht="12.75">
      <c r="D170" s="127"/>
      <c r="E170" s="127"/>
      <c r="X170" s="127"/>
      <c r="AC170" s="127"/>
      <c r="AZ170" s="127"/>
      <c r="BA170" s="127"/>
      <c r="BL170" s="127"/>
      <c r="BM170" s="127"/>
    </row>
    <row r="171" spans="4:65" s="126" customFormat="1" ht="12.75">
      <c r="D171" s="127"/>
      <c r="E171" s="127"/>
      <c r="X171" s="127"/>
      <c r="AC171" s="127"/>
      <c r="AZ171" s="127"/>
      <c r="BA171" s="127"/>
      <c r="BL171" s="127"/>
      <c r="BM171" s="127"/>
    </row>
    <row r="172" spans="4:65" s="126" customFormat="1" ht="12.75">
      <c r="D172" s="127"/>
      <c r="E172" s="127"/>
      <c r="X172" s="127"/>
      <c r="AC172" s="127"/>
      <c r="AZ172" s="127"/>
      <c r="BA172" s="127"/>
      <c r="BL172" s="127"/>
      <c r="BM172" s="127"/>
    </row>
    <row r="173" spans="4:65" s="126" customFormat="1" ht="12.75">
      <c r="D173" s="127"/>
      <c r="E173" s="127"/>
      <c r="X173" s="127"/>
      <c r="AC173" s="127"/>
      <c r="AZ173" s="127"/>
      <c r="BA173" s="127"/>
      <c r="BL173" s="127"/>
      <c r="BM173" s="127"/>
    </row>
    <row r="174" spans="4:65" s="126" customFormat="1" ht="12.75">
      <c r="D174" s="127"/>
      <c r="E174" s="127"/>
      <c r="X174" s="127"/>
      <c r="AC174" s="127"/>
      <c r="AZ174" s="127"/>
      <c r="BA174" s="127"/>
      <c r="BL174" s="127"/>
      <c r="BM174" s="127"/>
    </row>
    <row r="175" spans="4:65" s="126" customFormat="1" ht="12.75">
      <c r="D175" s="127"/>
      <c r="E175" s="127"/>
      <c r="X175" s="127"/>
      <c r="AC175" s="127"/>
      <c r="AZ175" s="127"/>
      <c r="BA175" s="127"/>
      <c r="BL175" s="127"/>
      <c r="BM175" s="127"/>
    </row>
    <row r="176" spans="4:65" s="126" customFormat="1" ht="12.75">
      <c r="D176" s="127"/>
      <c r="E176" s="127"/>
      <c r="X176" s="127"/>
      <c r="AC176" s="127"/>
      <c r="AZ176" s="127"/>
      <c r="BA176" s="127"/>
      <c r="BL176" s="127"/>
      <c r="BM176" s="127"/>
    </row>
    <row r="177" spans="4:65" s="126" customFormat="1" ht="12.75">
      <c r="D177" s="127"/>
      <c r="E177" s="127"/>
      <c r="X177" s="127"/>
      <c r="AC177" s="127"/>
      <c r="AZ177" s="127"/>
      <c r="BA177" s="127"/>
      <c r="BL177" s="127"/>
      <c r="BM177" s="127"/>
    </row>
    <row r="178" spans="4:65" s="126" customFormat="1" ht="12.75">
      <c r="D178" s="127"/>
      <c r="E178" s="127"/>
      <c r="X178" s="127"/>
      <c r="AC178" s="127"/>
      <c r="AZ178" s="127"/>
      <c r="BA178" s="127"/>
      <c r="BL178" s="127"/>
      <c r="BM178" s="127"/>
    </row>
    <row r="179" spans="4:65" s="126" customFormat="1" ht="12.75">
      <c r="D179" s="127"/>
      <c r="E179" s="127"/>
      <c r="X179" s="127"/>
      <c r="AC179" s="127"/>
      <c r="AZ179" s="127"/>
      <c r="BA179" s="127"/>
      <c r="BL179" s="127"/>
      <c r="BM179" s="127"/>
    </row>
    <row r="180" spans="4:65" s="126" customFormat="1" ht="12.75">
      <c r="D180" s="127"/>
      <c r="E180" s="127"/>
      <c r="X180" s="127"/>
      <c r="AC180" s="127"/>
      <c r="AZ180" s="127"/>
      <c r="BA180" s="127"/>
      <c r="BL180" s="127"/>
      <c r="BM180" s="127"/>
    </row>
    <row r="181" spans="4:65" s="126" customFormat="1" ht="12.75">
      <c r="D181" s="127"/>
      <c r="E181" s="127"/>
      <c r="X181" s="127"/>
      <c r="AC181" s="127"/>
      <c r="AZ181" s="127"/>
      <c r="BA181" s="127"/>
      <c r="BL181" s="127"/>
      <c r="BM181" s="127"/>
    </row>
    <row r="182" spans="4:65" s="126" customFormat="1" ht="12.75">
      <c r="D182" s="127"/>
      <c r="E182" s="127"/>
      <c r="X182" s="127"/>
      <c r="AC182" s="127"/>
      <c r="AZ182" s="127"/>
      <c r="BA182" s="127"/>
      <c r="BL182" s="127"/>
      <c r="BM182" s="127"/>
    </row>
    <row r="183" spans="4:65" s="126" customFormat="1" ht="12.75">
      <c r="D183" s="127"/>
      <c r="E183" s="127"/>
      <c r="X183" s="127"/>
      <c r="AC183" s="127"/>
      <c r="AZ183" s="127"/>
      <c r="BA183" s="127"/>
      <c r="BL183" s="127"/>
      <c r="BM183" s="127"/>
    </row>
    <row r="184" spans="4:65" s="126" customFormat="1" ht="12.75">
      <c r="D184" s="127"/>
      <c r="E184" s="127"/>
      <c r="X184" s="127"/>
      <c r="AC184" s="127"/>
      <c r="AT184" s="131"/>
      <c r="AZ184" s="127"/>
      <c r="BA184" s="127"/>
      <c r="BL184" s="127"/>
      <c r="BM184" s="127"/>
    </row>
    <row r="185" spans="4:65" s="126" customFormat="1" ht="12.75">
      <c r="D185" s="127"/>
      <c r="E185" s="127"/>
      <c r="X185" s="127"/>
      <c r="AC185" s="127"/>
      <c r="AT185" s="131"/>
      <c r="AZ185" s="127"/>
      <c r="BA185" s="127"/>
      <c r="BL185" s="127"/>
      <c r="BM185" s="127"/>
    </row>
    <row r="186" spans="4:65" s="126" customFormat="1" ht="12.75">
      <c r="D186" s="127"/>
      <c r="E186" s="127"/>
      <c r="X186" s="127"/>
      <c r="AC186" s="127"/>
      <c r="AZ186" s="127"/>
      <c r="BA186" s="127"/>
      <c r="BL186" s="127"/>
      <c r="BM186" s="127"/>
    </row>
    <row r="187" spans="4:65" s="126" customFormat="1" ht="12.75">
      <c r="D187" s="127"/>
      <c r="E187" s="127"/>
      <c r="X187" s="127"/>
      <c r="AC187" s="127"/>
      <c r="AZ187" s="127"/>
      <c r="BA187" s="127"/>
      <c r="BL187" s="127"/>
      <c r="BM187" s="127"/>
    </row>
    <row r="188" spans="4:65" s="126" customFormat="1" ht="12.75">
      <c r="D188" s="127"/>
      <c r="E188" s="127"/>
      <c r="X188" s="127"/>
      <c r="AC188" s="127"/>
      <c r="AZ188" s="127"/>
      <c r="BA188" s="127"/>
      <c r="BL188" s="127"/>
      <c r="BM188" s="127"/>
    </row>
    <row r="189" spans="4:65" s="126" customFormat="1" ht="12.75">
      <c r="D189" s="127"/>
      <c r="E189" s="127"/>
      <c r="X189" s="127"/>
      <c r="AC189" s="127"/>
      <c r="AZ189" s="127"/>
      <c r="BA189" s="127"/>
      <c r="BL189" s="127"/>
      <c r="BM189" s="127"/>
    </row>
    <row r="190" spans="4:65" s="126" customFormat="1" ht="12.75">
      <c r="D190" s="127"/>
      <c r="E190" s="127"/>
      <c r="X190" s="127"/>
      <c r="AC190" s="127"/>
      <c r="AZ190" s="127"/>
      <c r="BA190" s="127"/>
      <c r="BL190" s="127"/>
      <c r="BM190" s="127"/>
    </row>
    <row r="191" spans="4:65" s="126" customFormat="1" ht="12.75">
      <c r="D191" s="127"/>
      <c r="E191" s="127"/>
      <c r="X191" s="127"/>
      <c r="AC191" s="127"/>
      <c r="AZ191" s="127"/>
      <c r="BA191" s="127"/>
      <c r="BL191" s="127"/>
      <c r="BM191" s="127"/>
    </row>
    <row r="192" spans="4:65" s="126" customFormat="1" ht="12.75">
      <c r="D192" s="127"/>
      <c r="E192" s="127"/>
      <c r="X192" s="127"/>
      <c r="AC192" s="127"/>
      <c r="AZ192" s="127"/>
      <c r="BA192" s="127"/>
      <c r="BL192" s="127"/>
      <c r="BM192" s="127"/>
    </row>
    <row r="193" spans="4:65" s="126" customFormat="1" ht="12.75">
      <c r="D193" s="127"/>
      <c r="E193" s="127"/>
      <c r="X193" s="127"/>
      <c r="AC193" s="127"/>
      <c r="AZ193" s="127"/>
      <c r="BA193" s="127"/>
      <c r="BL193" s="127"/>
      <c r="BM193" s="127"/>
    </row>
    <row r="194" spans="4:65" s="126" customFormat="1" ht="12.75">
      <c r="D194" s="127"/>
      <c r="E194" s="127"/>
      <c r="X194" s="127"/>
      <c r="AC194" s="127"/>
      <c r="AZ194" s="127"/>
      <c r="BA194" s="127"/>
      <c r="BL194" s="127"/>
      <c r="BM194" s="127"/>
    </row>
    <row r="195" spans="4:65" s="126" customFormat="1" ht="12.75">
      <c r="D195" s="127"/>
      <c r="E195" s="127"/>
      <c r="X195" s="127"/>
      <c r="AC195" s="127"/>
      <c r="AZ195" s="127"/>
      <c r="BA195" s="127"/>
      <c r="BL195" s="127"/>
      <c r="BM195" s="127"/>
    </row>
    <row r="196" spans="4:65" s="126" customFormat="1" ht="12.75">
      <c r="D196" s="127"/>
      <c r="E196" s="127"/>
      <c r="X196" s="127"/>
      <c r="AC196" s="127"/>
      <c r="AZ196" s="127"/>
      <c r="BA196" s="127"/>
      <c r="BL196" s="127"/>
      <c r="BM196" s="127"/>
    </row>
    <row r="197" spans="4:65" s="126" customFormat="1" ht="12.75">
      <c r="D197" s="127"/>
      <c r="E197" s="127"/>
      <c r="X197" s="127"/>
      <c r="AC197" s="127"/>
      <c r="AZ197" s="127"/>
      <c r="BA197" s="127"/>
      <c r="BL197" s="127"/>
      <c r="BM197" s="127"/>
    </row>
    <row r="198" spans="4:65" s="126" customFormat="1" ht="12.75">
      <c r="D198" s="127"/>
      <c r="E198" s="127"/>
      <c r="X198" s="127"/>
      <c r="AC198" s="127"/>
      <c r="AZ198" s="127"/>
      <c r="BA198" s="127"/>
      <c r="BL198" s="127"/>
      <c r="BM198" s="127"/>
    </row>
    <row r="199" spans="4:65" s="126" customFormat="1" ht="12.75">
      <c r="D199" s="127"/>
      <c r="E199" s="127"/>
      <c r="X199" s="127"/>
      <c r="AC199" s="127"/>
      <c r="AZ199" s="127"/>
      <c r="BA199" s="127"/>
      <c r="BL199" s="127"/>
      <c r="BM199" s="127"/>
    </row>
    <row r="200" spans="4:65" s="126" customFormat="1" ht="12.75">
      <c r="D200" s="127"/>
      <c r="E200" s="127"/>
      <c r="X200" s="127"/>
      <c r="AC200" s="127"/>
      <c r="AZ200" s="127"/>
      <c r="BA200" s="127"/>
      <c r="BL200" s="127"/>
      <c r="BM200" s="127"/>
    </row>
    <row r="201" spans="4:65" s="126" customFormat="1" ht="12.75">
      <c r="D201" s="127"/>
      <c r="E201" s="127"/>
      <c r="X201" s="127"/>
      <c r="AC201" s="127"/>
      <c r="AZ201" s="127"/>
      <c r="BA201" s="127"/>
      <c r="BL201" s="127"/>
      <c r="BM201" s="127"/>
    </row>
    <row r="202" spans="4:65" s="126" customFormat="1" ht="12.75">
      <c r="D202" s="127"/>
      <c r="E202" s="127"/>
      <c r="X202" s="127"/>
      <c r="AC202" s="127"/>
      <c r="AZ202" s="127"/>
      <c r="BA202" s="127"/>
      <c r="BL202" s="127"/>
      <c r="BM202" s="127"/>
    </row>
    <row r="203" spans="4:65" s="126" customFormat="1" ht="12.75">
      <c r="D203" s="127"/>
      <c r="E203" s="127"/>
      <c r="X203" s="127"/>
      <c r="AC203" s="127"/>
      <c r="AZ203" s="127"/>
      <c r="BA203" s="127"/>
      <c r="BL203" s="127"/>
      <c r="BM203" s="127"/>
    </row>
    <row r="204" spans="4:65" s="126" customFormat="1" ht="12.75">
      <c r="D204" s="127"/>
      <c r="E204" s="127"/>
      <c r="X204" s="127"/>
      <c r="AC204" s="127"/>
      <c r="AZ204" s="127"/>
      <c r="BA204" s="127"/>
      <c r="BL204" s="127"/>
      <c r="BM204" s="127"/>
    </row>
    <row r="205" spans="4:65" s="126" customFormat="1" ht="12.75">
      <c r="D205" s="127"/>
      <c r="E205" s="127"/>
      <c r="X205" s="127"/>
      <c r="AC205" s="127"/>
      <c r="AZ205" s="127"/>
      <c r="BA205" s="127"/>
      <c r="BL205" s="127"/>
      <c r="BM205" s="127"/>
    </row>
    <row r="206" spans="4:65" s="126" customFormat="1" ht="12.75">
      <c r="D206" s="127"/>
      <c r="E206" s="127"/>
      <c r="X206" s="127"/>
      <c r="AC206" s="127"/>
      <c r="AZ206" s="127"/>
      <c r="BA206" s="127"/>
      <c r="BL206" s="127"/>
      <c r="BM206" s="127"/>
    </row>
    <row r="207" spans="4:65" s="126" customFormat="1" ht="12.75">
      <c r="D207" s="127"/>
      <c r="E207" s="127"/>
      <c r="X207" s="127"/>
      <c r="AC207" s="127"/>
      <c r="AZ207" s="127"/>
      <c r="BA207" s="127"/>
      <c r="BL207" s="127"/>
      <c r="BM207" s="127"/>
    </row>
    <row r="208" spans="4:65" s="126" customFormat="1" ht="12.75">
      <c r="D208" s="127"/>
      <c r="E208" s="127"/>
      <c r="X208" s="127"/>
      <c r="AC208" s="127"/>
      <c r="AZ208" s="127"/>
      <c r="BA208" s="127"/>
      <c r="BL208" s="127"/>
      <c r="BM208" s="127"/>
    </row>
    <row r="209" spans="4:65" s="126" customFormat="1" ht="12.75">
      <c r="D209" s="127"/>
      <c r="E209" s="127"/>
      <c r="X209" s="127"/>
      <c r="AC209" s="127"/>
      <c r="AZ209" s="127"/>
      <c r="BA209" s="127"/>
      <c r="BL209" s="127"/>
      <c r="BM209" s="127"/>
    </row>
    <row r="210" spans="4:65" s="126" customFormat="1" ht="12.75">
      <c r="D210" s="127"/>
      <c r="E210" s="127"/>
      <c r="X210" s="127"/>
      <c r="AC210" s="127"/>
      <c r="AZ210" s="127"/>
      <c r="BA210" s="127"/>
      <c r="BL210" s="127"/>
      <c r="BM210" s="127"/>
    </row>
    <row r="211" spans="4:65" s="126" customFormat="1" ht="12.75">
      <c r="D211" s="127"/>
      <c r="E211" s="127"/>
      <c r="X211" s="127"/>
      <c r="AC211" s="127"/>
      <c r="AZ211" s="127"/>
      <c r="BA211" s="127"/>
      <c r="BL211" s="127"/>
      <c r="BM211" s="127"/>
    </row>
    <row r="212" spans="4:65" s="126" customFormat="1" ht="12.75">
      <c r="D212" s="127"/>
      <c r="E212" s="127"/>
      <c r="X212" s="127"/>
      <c r="AC212" s="127"/>
      <c r="AZ212" s="127"/>
      <c r="BA212" s="127"/>
      <c r="BL212" s="127"/>
      <c r="BM212" s="127"/>
    </row>
    <row r="213" spans="4:65" s="126" customFormat="1" ht="12.75">
      <c r="D213" s="127"/>
      <c r="E213" s="127"/>
      <c r="X213" s="127"/>
      <c r="AC213" s="127"/>
      <c r="AZ213" s="127"/>
      <c r="BA213" s="127"/>
      <c r="BL213" s="127"/>
      <c r="BM213" s="127"/>
    </row>
    <row r="214" spans="4:65" s="126" customFormat="1" ht="12.75">
      <c r="D214" s="127"/>
      <c r="E214" s="127"/>
      <c r="X214" s="127"/>
      <c r="AC214" s="127"/>
      <c r="AZ214" s="127"/>
      <c r="BA214" s="127"/>
      <c r="BL214" s="127"/>
      <c r="BM214" s="127"/>
    </row>
    <row r="215" spans="4:65" s="126" customFormat="1" ht="12.75">
      <c r="D215" s="127"/>
      <c r="E215" s="127"/>
      <c r="X215" s="127"/>
      <c r="AC215" s="127"/>
      <c r="AZ215" s="127"/>
      <c r="BA215" s="127"/>
      <c r="BL215" s="127"/>
      <c r="BM215" s="127"/>
    </row>
    <row r="216" spans="4:65" s="126" customFormat="1" ht="12.75">
      <c r="D216" s="127"/>
      <c r="E216" s="127"/>
      <c r="X216" s="127"/>
      <c r="AC216" s="127"/>
      <c r="AZ216" s="127"/>
      <c r="BA216" s="127"/>
      <c r="BL216" s="127"/>
      <c r="BM216" s="127"/>
    </row>
    <row r="217" spans="4:65" s="126" customFormat="1" ht="12.75">
      <c r="D217" s="127"/>
      <c r="E217" s="127"/>
      <c r="X217" s="127"/>
      <c r="AC217" s="127"/>
      <c r="AZ217" s="127"/>
      <c r="BA217" s="127"/>
      <c r="BL217" s="127"/>
      <c r="BM217" s="127"/>
    </row>
    <row r="218" spans="4:65" s="126" customFormat="1" ht="12.75">
      <c r="D218" s="127"/>
      <c r="E218" s="127"/>
      <c r="X218" s="127"/>
      <c r="AC218" s="127"/>
      <c r="AZ218" s="127"/>
      <c r="BA218" s="127"/>
      <c r="BL218" s="127"/>
      <c r="BM218" s="127"/>
    </row>
    <row r="219" spans="4:65" s="126" customFormat="1" ht="12.75">
      <c r="D219" s="127"/>
      <c r="E219" s="127"/>
      <c r="X219" s="127"/>
      <c r="AC219" s="127"/>
      <c r="AZ219" s="127"/>
      <c r="BA219" s="127"/>
      <c r="BL219" s="127"/>
      <c r="BM219" s="127"/>
    </row>
    <row r="220" spans="4:65" s="126" customFormat="1" ht="12.75">
      <c r="D220" s="127"/>
      <c r="E220" s="127"/>
      <c r="X220" s="127"/>
      <c r="AC220" s="127"/>
      <c r="AZ220" s="127"/>
      <c r="BA220" s="127"/>
      <c r="BL220" s="127"/>
      <c r="BM220" s="127"/>
    </row>
    <row r="221" spans="4:65" s="126" customFormat="1" ht="12.75">
      <c r="D221" s="127"/>
      <c r="E221" s="127"/>
      <c r="X221" s="127"/>
      <c r="AC221" s="127"/>
      <c r="AZ221" s="127"/>
      <c r="BA221" s="127"/>
      <c r="BL221" s="127"/>
      <c r="BM221" s="127"/>
    </row>
    <row r="222" spans="4:65" s="126" customFormat="1" ht="12.75">
      <c r="D222" s="127"/>
      <c r="E222" s="127"/>
      <c r="X222" s="127"/>
      <c r="AC222" s="127"/>
      <c r="AZ222" s="127"/>
      <c r="BA222" s="127"/>
      <c r="BL222" s="127"/>
      <c r="BM222" s="127"/>
    </row>
    <row r="223" spans="4:65" s="126" customFormat="1" ht="12.75">
      <c r="D223" s="127"/>
      <c r="E223" s="127"/>
      <c r="X223" s="127"/>
      <c r="AC223" s="127"/>
      <c r="AZ223" s="127"/>
      <c r="BA223" s="127"/>
      <c r="BL223" s="127"/>
      <c r="BM223" s="127"/>
    </row>
    <row r="224" spans="4:65" s="126" customFormat="1" ht="12.75">
      <c r="D224" s="127"/>
      <c r="E224" s="127"/>
      <c r="X224" s="127"/>
      <c r="AC224" s="127"/>
      <c r="AZ224" s="127"/>
      <c r="BA224" s="127"/>
      <c r="BL224" s="127"/>
      <c r="BM224" s="127"/>
    </row>
    <row r="225" spans="4:65" s="126" customFormat="1" ht="12.75">
      <c r="D225" s="127"/>
      <c r="E225" s="127"/>
      <c r="X225" s="127"/>
      <c r="AC225" s="127"/>
      <c r="AZ225" s="127"/>
      <c r="BA225" s="127"/>
      <c r="BL225" s="127"/>
      <c r="BM225" s="127"/>
    </row>
    <row r="226" spans="4:65" s="126" customFormat="1" ht="12.75">
      <c r="D226" s="127"/>
      <c r="E226" s="127"/>
      <c r="X226" s="127"/>
      <c r="AC226" s="127"/>
      <c r="AZ226" s="127"/>
      <c r="BA226" s="127"/>
      <c r="BL226" s="127"/>
      <c r="BM226" s="127"/>
    </row>
    <row r="227" spans="4:65" s="126" customFormat="1" ht="12.75">
      <c r="D227" s="127"/>
      <c r="E227" s="127"/>
      <c r="X227" s="127"/>
      <c r="AC227" s="127"/>
      <c r="AZ227" s="127"/>
      <c r="BA227" s="127"/>
      <c r="BL227" s="127"/>
      <c r="BM227" s="127"/>
    </row>
    <row r="228" spans="4:65" s="126" customFormat="1" ht="12.75">
      <c r="D228" s="127"/>
      <c r="E228" s="127"/>
      <c r="X228" s="127"/>
      <c r="AC228" s="127"/>
      <c r="AZ228" s="127"/>
      <c r="BA228" s="127"/>
      <c r="BL228" s="127"/>
      <c r="BM228" s="127"/>
    </row>
    <row r="229" spans="4:65" s="126" customFormat="1" ht="12.75">
      <c r="D229" s="127"/>
      <c r="E229" s="127"/>
      <c r="X229" s="127"/>
      <c r="AC229" s="127"/>
      <c r="AZ229" s="127"/>
      <c r="BA229" s="127"/>
      <c r="BL229" s="127"/>
      <c r="BM229" s="127"/>
    </row>
    <row r="230" spans="4:65" s="126" customFormat="1" ht="12.75">
      <c r="D230" s="127"/>
      <c r="E230" s="127"/>
      <c r="X230" s="127"/>
      <c r="AC230" s="127"/>
      <c r="AZ230" s="127"/>
      <c r="BA230" s="127"/>
      <c r="BL230" s="127"/>
      <c r="BM230" s="127"/>
    </row>
    <row r="231" spans="4:65" s="126" customFormat="1" ht="12.75">
      <c r="D231" s="127"/>
      <c r="E231" s="127"/>
      <c r="X231" s="127"/>
      <c r="AC231" s="127"/>
      <c r="AZ231" s="127"/>
      <c r="BA231" s="127"/>
      <c r="BL231" s="127"/>
      <c r="BM231" s="127"/>
    </row>
    <row r="232" spans="4:65" s="126" customFormat="1" ht="12.75">
      <c r="D232" s="127"/>
      <c r="E232" s="127"/>
      <c r="X232" s="127"/>
      <c r="AC232" s="127"/>
      <c r="AZ232" s="127"/>
      <c r="BA232" s="127"/>
      <c r="BL232" s="127"/>
      <c r="BM232" s="127"/>
    </row>
    <row r="233" spans="4:65" s="126" customFormat="1" ht="12.75">
      <c r="D233" s="127"/>
      <c r="E233" s="127"/>
      <c r="X233" s="127"/>
      <c r="AC233" s="127"/>
      <c r="AZ233" s="127"/>
      <c r="BA233" s="127"/>
      <c r="BL233" s="127"/>
      <c r="BM233" s="127"/>
    </row>
    <row r="234" spans="4:65" s="126" customFormat="1" ht="12.75">
      <c r="D234" s="127"/>
      <c r="E234" s="127"/>
      <c r="X234" s="127"/>
      <c r="AC234" s="127"/>
      <c r="AZ234" s="127"/>
      <c r="BA234" s="127"/>
      <c r="BL234" s="127"/>
      <c r="BM234" s="127"/>
    </row>
    <row r="235" spans="4:65" s="126" customFormat="1" ht="12.75">
      <c r="D235" s="127"/>
      <c r="E235" s="127"/>
      <c r="X235" s="127"/>
      <c r="AC235" s="127"/>
      <c r="AZ235" s="127"/>
      <c r="BA235" s="127"/>
      <c r="BL235" s="127"/>
      <c r="BM235" s="127"/>
    </row>
    <row r="236" spans="4:65" s="126" customFormat="1" ht="12.75">
      <c r="D236" s="127"/>
      <c r="E236" s="127"/>
      <c r="X236" s="127"/>
      <c r="AC236" s="127"/>
      <c r="AZ236" s="127"/>
      <c r="BA236" s="127"/>
      <c r="BL236" s="127"/>
      <c r="BM236" s="127"/>
    </row>
    <row r="237" spans="4:65" s="126" customFormat="1" ht="12.75">
      <c r="D237" s="127"/>
      <c r="E237" s="127"/>
      <c r="X237" s="127"/>
      <c r="AC237" s="127"/>
      <c r="AZ237" s="127"/>
      <c r="BA237" s="127"/>
      <c r="BL237" s="127"/>
      <c r="BM237" s="127"/>
    </row>
    <row r="238" spans="4:65" s="126" customFormat="1" ht="12.75">
      <c r="D238" s="127"/>
      <c r="E238" s="127"/>
      <c r="X238" s="127"/>
      <c r="AC238" s="127"/>
      <c r="AZ238" s="127"/>
      <c r="BA238" s="127"/>
      <c r="BL238" s="127"/>
      <c r="BM238" s="127"/>
    </row>
    <row r="239" spans="4:65" s="126" customFormat="1" ht="12.75">
      <c r="D239" s="127"/>
      <c r="E239" s="127"/>
      <c r="X239" s="127"/>
      <c r="AC239" s="127"/>
      <c r="AZ239" s="127"/>
      <c r="BA239" s="127"/>
      <c r="BL239" s="127"/>
      <c r="BM239" s="127"/>
    </row>
    <row r="240" spans="4:65" s="126" customFormat="1" ht="12.75">
      <c r="D240" s="127"/>
      <c r="E240" s="127"/>
      <c r="X240" s="127"/>
      <c r="AC240" s="127"/>
      <c r="AZ240" s="127"/>
      <c r="BA240" s="127"/>
      <c r="BL240" s="127"/>
      <c r="BM240" s="127"/>
    </row>
    <row r="241" spans="4:65" s="126" customFormat="1" ht="12.75">
      <c r="D241" s="127"/>
      <c r="E241" s="127"/>
      <c r="X241" s="127"/>
      <c r="AC241" s="127"/>
      <c r="AZ241" s="127"/>
      <c r="BA241" s="127"/>
      <c r="BL241" s="127"/>
      <c r="BM241" s="127"/>
    </row>
    <row r="242" spans="4:65" s="126" customFormat="1" ht="12.75">
      <c r="D242" s="127"/>
      <c r="E242" s="127"/>
      <c r="X242" s="127"/>
      <c r="AC242" s="127"/>
      <c r="AZ242" s="127"/>
      <c r="BA242" s="127"/>
      <c r="BL242" s="127"/>
      <c r="BM242" s="127"/>
    </row>
    <row r="243" spans="4:65" s="126" customFormat="1" ht="12.75">
      <c r="D243" s="127"/>
      <c r="E243" s="127"/>
      <c r="X243" s="127"/>
      <c r="AC243" s="127"/>
      <c r="AZ243" s="127"/>
      <c r="BA243" s="127"/>
      <c r="BL243" s="127"/>
      <c r="BM243" s="127"/>
    </row>
    <row r="244" spans="4:65" s="126" customFormat="1" ht="12.75">
      <c r="D244" s="127"/>
      <c r="E244" s="127"/>
      <c r="X244" s="127"/>
      <c r="AC244" s="127"/>
      <c r="AZ244" s="127"/>
      <c r="BA244" s="127"/>
      <c r="BL244" s="127"/>
      <c r="BM244" s="127"/>
    </row>
    <row r="245" spans="4:65" s="126" customFormat="1" ht="12.75">
      <c r="D245" s="127"/>
      <c r="E245" s="127"/>
      <c r="X245" s="127"/>
      <c r="AC245" s="127"/>
      <c r="AZ245" s="127"/>
      <c r="BA245" s="127"/>
      <c r="BL245" s="127"/>
      <c r="BM245" s="127"/>
    </row>
    <row r="246" spans="4:65" s="126" customFormat="1" ht="12.75">
      <c r="D246" s="127"/>
      <c r="E246" s="127"/>
      <c r="X246" s="127"/>
      <c r="AC246" s="127"/>
      <c r="AZ246" s="127"/>
      <c r="BA246" s="127"/>
      <c r="BL246" s="127"/>
      <c r="BM246" s="127"/>
    </row>
    <row r="247" spans="4:65" s="126" customFormat="1" ht="12.75">
      <c r="D247" s="127"/>
      <c r="E247" s="127"/>
      <c r="X247" s="127"/>
      <c r="AC247" s="127"/>
      <c r="AZ247" s="127"/>
      <c r="BA247" s="127"/>
      <c r="BL247" s="127"/>
      <c r="BM247" s="127"/>
    </row>
    <row r="248" spans="4:65" s="126" customFormat="1" ht="12.75">
      <c r="D248" s="127"/>
      <c r="E248" s="127"/>
      <c r="X248" s="127"/>
      <c r="AC248" s="127"/>
      <c r="AZ248" s="127"/>
      <c r="BA248" s="127"/>
      <c r="BL248" s="127"/>
      <c r="BM248" s="127"/>
    </row>
    <row r="249" spans="4:65" s="126" customFormat="1" ht="12.75">
      <c r="D249" s="127"/>
      <c r="E249" s="127"/>
      <c r="X249" s="127"/>
      <c r="AC249" s="127"/>
      <c r="AZ249" s="127"/>
      <c r="BA249" s="127"/>
      <c r="BL249" s="127"/>
      <c r="BM249" s="127"/>
    </row>
    <row r="250" spans="4:65" s="126" customFormat="1" ht="12.75">
      <c r="D250" s="127"/>
      <c r="E250" s="127"/>
      <c r="X250" s="127"/>
      <c r="AC250" s="127"/>
      <c r="AZ250" s="127"/>
      <c r="BA250" s="127"/>
      <c r="BL250" s="127"/>
      <c r="BM250" s="127"/>
    </row>
    <row r="251" spans="4:65" s="126" customFormat="1" ht="12.75">
      <c r="D251" s="127"/>
      <c r="E251" s="127"/>
      <c r="X251" s="127"/>
      <c r="AC251" s="127"/>
      <c r="AZ251" s="127"/>
      <c r="BA251" s="127"/>
      <c r="BL251" s="127"/>
      <c r="BM251" s="127"/>
    </row>
    <row r="252" spans="4:65" s="126" customFormat="1" ht="12.75">
      <c r="D252" s="127"/>
      <c r="E252" s="127"/>
      <c r="X252" s="127"/>
      <c r="AC252" s="127"/>
      <c r="AZ252" s="127"/>
      <c r="BA252" s="127"/>
      <c r="BL252" s="127"/>
      <c r="BM252" s="127"/>
    </row>
    <row r="253" spans="4:65" s="126" customFormat="1" ht="12.75">
      <c r="D253" s="127"/>
      <c r="E253" s="127"/>
      <c r="X253" s="127"/>
      <c r="AC253" s="127"/>
      <c r="AZ253" s="127"/>
      <c r="BA253" s="127"/>
      <c r="BL253" s="127"/>
      <c r="BM253" s="127"/>
    </row>
    <row r="254" spans="4:65" s="126" customFormat="1" ht="12.75">
      <c r="D254" s="127"/>
      <c r="E254" s="127"/>
      <c r="X254" s="127"/>
      <c r="AC254" s="127"/>
      <c r="AZ254" s="127"/>
      <c r="BA254" s="127"/>
      <c r="BL254" s="127"/>
      <c r="BM254" s="127"/>
    </row>
    <row r="255" spans="4:65" s="126" customFormat="1" ht="12.75">
      <c r="D255" s="127"/>
      <c r="E255" s="127"/>
      <c r="X255" s="127"/>
      <c r="AC255" s="127"/>
      <c r="AZ255" s="127"/>
      <c r="BA255" s="127"/>
      <c r="BL255" s="127"/>
      <c r="BM255" s="127"/>
    </row>
    <row r="256" spans="4:65" s="126" customFormat="1" ht="12.75">
      <c r="D256" s="127"/>
      <c r="E256" s="127"/>
      <c r="X256" s="127"/>
      <c r="AC256" s="127"/>
      <c r="AZ256" s="127"/>
      <c r="BA256" s="127"/>
      <c r="BL256" s="127"/>
      <c r="BM256" s="127"/>
    </row>
    <row r="257" spans="4:65" s="126" customFormat="1" ht="12.75">
      <c r="D257" s="127"/>
      <c r="E257" s="127"/>
      <c r="X257" s="127"/>
      <c r="AC257" s="127"/>
      <c r="AZ257" s="127"/>
      <c r="BA257" s="127"/>
      <c r="BL257" s="127"/>
      <c r="BM257" s="127"/>
    </row>
    <row r="258" spans="4:65" s="126" customFormat="1" ht="12.75">
      <c r="D258" s="127"/>
      <c r="E258" s="127"/>
      <c r="X258" s="127"/>
      <c r="AC258" s="127"/>
      <c r="AZ258" s="127"/>
      <c r="BA258" s="127"/>
      <c r="BL258" s="127"/>
      <c r="BM258" s="127"/>
    </row>
    <row r="259" spans="4:65" s="126" customFormat="1" ht="12.75">
      <c r="D259" s="127"/>
      <c r="E259" s="127"/>
      <c r="X259" s="127"/>
      <c r="AC259" s="127"/>
      <c r="AZ259" s="127"/>
      <c r="BA259" s="127"/>
      <c r="BL259" s="127"/>
      <c r="BM259" s="127"/>
    </row>
    <row r="260" spans="4:65" s="126" customFormat="1" ht="12.75">
      <c r="D260" s="127"/>
      <c r="E260" s="127"/>
      <c r="X260" s="127"/>
      <c r="AC260" s="127"/>
      <c r="AZ260" s="127"/>
      <c r="BA260" s="127"/>
      <c r="BL260" s="127"/>
      <c r="BM260" s="127"/>
    </row>
    <row r="261" spans="4:65" s="126" customFormat="1" ht="12.75">
      <c r="D261" s="127"/>
      <c r="E261" s="127"/>
      <c r="X261" s="127"/>
      <c r="AC261" s="127"/>
      <c r="AZ261" s="127"/>
      <c r="BA261" s="127"/>
      <c r="BL261" s="127"/>
      <c r="BM261" s="127"/>
    </row>
    <row r="262" spans="4:64" s="126" customFormat="1" ht="12.75">
      <c r="D262" s="127"/>
      <c r="E262" s="127"/>
      <c r="X262" s="127"/>
      <c r="AC262" s="127"/>
      <c r="AZ262" s="127"/>
      <c r="BA262" s="127"/>
      <c r="BL262" s="127"/>
    </row>
    <row r="263" spans="4:64" s="126" customFormat="1" ht="12.75">
      <c r="D263" s="127"/>
      <c r="E263" s="127"/>
      <c r="X263" s="127"/>
      <c r="AC263" s="127"/>
      <c r="AZ263" s="127"/>
      <c r="BA263" s="127"/>
      <c r="BL263" s="127"/>
    </row>
    <row r="264" spans="4:65" s="126" customFormat="1" ht="12.75">
      <c r="D264" s="127"/>
      <c r="E264" s="127"/>
      <c r="X264" s="127"/>
      <c r="AC264" s="127"/>
      <c r="AZ264" s="127"/>
      <c r="BA264" s="127"/>
      <c r="BL264" s="127"/>
      <c r="BM264" s="127"/>
    </row>
    <row r="265" spans="4:65" s="126" customFormat="1" ht="12.75">
      <c r="D265" s="127"/>
      <c r="E265" s="127"/>
      <c r="X265" s="127"/>
      <c r="AC265" s="127"/>
      <c r="AZ265" s="127"/>
      <c r="BA265" s="127"/>
      <c r="BL265" s="127"/>
      <c r="BM265" s="127"/>
    </row>
    <row r="266" spans="4:65" s="126" customFormat="1" ht="12.75">
      <c r="D266" s="127"/>
      <c r="E266" s="127"/>
      <c r="X266" s="127"/>
      <c r="AC266" s="127"/>
      <c r="AZ266" s="127"/>
      <c r="BA266" s="127"/>
      <c r="BL266" s="127"/>
      <c r="BM266" s="127"/>
    </row>
    <row r="267" spans="4:65" s="126" customFormat="1" ht="12.75">
      <c r="D267" s="127"/>
      <c r="E267" s="127"/>
      <c r="X267" s="127"/>
      <c r="AC267" s="127"/>
      <c r="AZ267" s="127"/>
      <c r="BA267" s="127"/>
      <c r="BL267" s="127"/>
      <c r="BM267" s="127"/>
    </row>
    <row r="268" spans="4:65" s="126" customFormat="1" ht="12.75">
      <c r="D268" s="127"/>
      <c r="E268" s="127"/>
      <c r="X268" s="127"/>
      <c r="AC268" s="127"/>
      <c r="AT268" s="130"/>
      <c r="AZ268" s="127"/>
      <c r="BA268" s="127"/>
      <c r="BL268" s="127"/>
      <c r="BM268" s="127"/>
    </row>
    <row r="269" spans="4:65" s="126" customFormat="1" ht="12.75">
      <c r="D269" s="127"/>
      <c r="E269" s="127"/>
      <c r="X269" s="127"/>
      <c r="AC269" s="127"/>
      <c r="AT269" s="130"/>
      <c r="AZ269" s="127"/>
      <c r="BA269" s="127"/>
      <c r="BL269" s="127"/>
      <c r="BM269" s="127"/>
    </row>
    <row r="270" spans="4:65" s="126" customFormat="1" ht="12.75">
      <c r="D270" s="127"/>
      <c r="E270" s="127"/>
      <c r="X270" s="127"/>
      <c r="AC270" s="127"/>
      <c r="AZ270" s="127"/>
      <c r="BA270" s="127"/>
      <c r="BL270" s="127"/>
      <c r="BM270" s="127"/>
    </row>
    <row r="271" spans="4:65" s="126" customFormat="1" ht="12.75">
      <c r="D271" s="127"/>
      <c r="E271" s="127"/>
      <c r="X271" s="127"/>
      <c r="AC271" s="127"/>
      <c r="AZ271" s="127"/>
      <c r="BA271" s="127"/>
      <c r="BL271" s="127"/>
      <c r="BM271" s="127"/>
    </row>
    <row r="272" spans="4:65" s="126" customFormat="1" ht="12.75">
      <c r="D272" s="127"/>
      <c r="E272" s="127"/>
      <c r="X272" s="127"/>
      <c r="AC272" s="127"/>
      <c r="AZ272" s="127"/>
      <c r="BA272" s="127"/>
      <c r="BL272" s="127"/>
      <c r="BM272" s="127"/>
    </row>
    <row r="273" spans="4:65" s="126" customFormat="1" ht="12.75">
      <c r="D273" s="127"/>
      <c r="E273" s="127"/>
      <c r="X273" s="127"/>
      <c r="AC273" s="127"/>
      <c r="AZ273" s="127"/>
      <c r="BA273" s="127"/>
      <c r="BL273" s="127"/>
      <c r="BM273" s="127"/>
    </row>
    <row r="274" spans="4:65" s="126" customFormat="1" ht="12.75">
      <c r="D274" s="127"/>
      <c r="E274" s="127"/>
      <c r="X274" s="127"/>
      <c r="AC274" s="127"/>
      <c r="AZ274" s="127"/>
      <c r="BA274" s="127"/>
      <c r="BL274" s="127"/>
      <c r="BM274" s="127"/>
    </row>
    <row r="275" spans="4:65" s="126" customFormat="1" ht="12.75">
      <c r="D275" s="127"/>
      <c r="E275" s="127"/>
      <c r="X275" s="127"/>
      <c r="AC275" s="127"/>
      <c r="AZ275" s="127"/>
      <c r="BA275" s="127"/>
      <c r="BL275" s="127"/>
      <c r="BM275" s="127"/>
    </row>
    <row r="276" spans="4:65" s="126" customFormat="1" ht="12.75">
      <c r="D276" s="127"/>
      <c r="E276" s="127"/>
      <c r="X276" s="127"/>
      <c r="AC276" s="127"/>
      <c r="AZ276" s="127"/>
      <c r="BA276" s="127"/>
      <c r="BL276" s="127"/>
      <c r="BM276" s="127"/>
    </row>
    <row r="277" spans="4:65" s="126" customFormat="1" ht="12.75">
      <c r="D277" s="127"/>
      <c r="E277" s="127"/>
      <c r="X277" s="127"/>
      <c r="AC277" s="127"/>
      <c r="AZ277" s="127"/>
      <c r="BA277" s="127"/>
      <c r="BL277" s="127"/>
      <c r="BM277" s="127"/>
    </row>
    <row r="278" spans="4:65" s="126" customFormat="1" ht="12.75">
      <c r="D278" s="127"/>
      <c r="E278" s="127"/>
      <c r="X278" s="127"/>
      <c r="AC278" s="127"/>
      <c r="AZ278" s="127"/>
      <c r="BA278" s="127"/>
      <c r="BL278" s="127"/>
      <c r="BM278" s="127"/>
    </row>
    <row r="279" spans="4:65" s="126" customFormat="1" ht="12.75">
      <c r="D279" s="127"/>
      <c r="E279" s="127"/>
      <c r="X279" s="127"/>
      <c r="AC279" s="127"/>
      <c r="AZ279" s="127"/>
      <c r="BA279" s="127"/>
      <c r="BL279" s="127"/>
      <c r="BM279" s="127"/>
    </row>
    <row r="280" spans="4:65" s="126" customFormat="1" ht="12.75">
      <c r="D280" s="127"/>
      <c r="E280" s="127"/>
      <c r="X280" s="127"/>
      <c r="AC280" s="127"/>
      <c r="AZ280" s="127"/>
      <c r="BA280" s="127"/>
      <c r="BL280" s="127"/>
      <c r="BM280" s="127"/>
    </row>
    <row r="281" spans="4:65" s="126" customFormat="1" ht="12.75">
      <c r="D281" s="127"/>
      <c r="E281" s="127"/>
      <c r="X281" s="127"/>
      <c r="AC281" s="127"/>
      <c r="AZ281" s="127"/>
      <c r="BA281" s="127"/>
      <c r="BL281" s="127"/>
      <c r="BM281" s="127"/>
    </row>
    <row r="282" spans="4:65" s="126" customFormat="1" ht="12.75">
      <c r="D282" s="127"/>
      <c r="E282" s="127"/>
      <c r="X282" s="127"/>
      <c r="AC282" s="127"/>
      <c r="AZ282" s="127"/>
      <c r="BA282" s="127"/>
      <c r="BL282" s="127"/>
      <c r="BM282" s="127"/>
    </row>
    <row r="283" spans="4:65" s="126" customFormat="1" ht="12.75">
      <c r="D283" s="127"/>
      <c r="E283" s="127"/>
      <c r="X283" s="127"/>
      <c r="AC283" s="127"/>
      <c r="AZ283" s="127"/>
      <c r="BA283" s="127"/>
      <c r="BL283" s="127"/>
      <c r="BM283" s="127"/>
    </row>
    <row r="284" spans="4:65" s="126" customFormat="1" ht="12.75">
      <c r="D284" s="127"/>
      <c r="E284" s="127"/>
      <c r="X284" s="127"/>
      <c r="AC284" s="127"/>
      <c r="AZ284" s="127"/>
      <c r="BA284" s="127"/>
      <c r="BL284" s="127"/>
      <c r="BM284" s="127"/>
    </row>
    <row r="285" spans="4:65" s="126" customFormat="1" ht="12.75">
      <c r="D285" s="127"/>
      <c r="E285" s="127"/>
      <c r="X285" s="127"/>
      <c r="AC285" s="127"/>
      <c r="AZ285" s="127"/>
      <c r="BA285" s="127"/>
      <c r="BL285" s="127"/>
      <c r="BM285" s="127"/>
    </row>
    <row r="286" spans="4:65" s="126" customFormat="1" ht="12.75">
      <c r="D286" s="127"/>
      <c r="E286" s="127"/>
      <c r="X286" s="127"/>
      <c r="AC286" s="127"/>
      <c r="AZ286" s="127"/>
      <c r="BA286" s="127"/>
      <c r="BL286" s="127"/>
      <c r="BM286" s="127"/>
    </row>
    <row r="287" spans="4:65" s="126" customFormat="1" ht="12.75">
      <c r="D287" s="127"/>
      <c r="E287" s="127"/>
      <c r="X287" s="127"/>
      <c r="AC287" s="127"/>
      <c r="AZ287" s="127"/>
      <c r="BA287" s="127"/>
      <c r="BL287" s="127"/>
      <c r="BM287" s="127"/>
    </row>
    <row r="288" spans="4:65" s="126" customFormat="1" ht="12.75">
      <c r="D288" s="127"/>
      <c r="E288" s="127"/>
      <c r="X288" s="127"/>
      <c r="AC288" s="127"/>
      <c r="AZ288" s="127"/>
      <c r="BA288" s="127"/>
      <c r="BL288" s="127"/>
      <c r="BM288" s="127"/>
    </row>
    <row r="289" spans="4:65" s="126" customFormat="1" ht="12.75">
      <c r="D289" s="127"/>
      <c r="E289" s="127"/>
      <c r="X289" s="127"/>
      <c r="AC289" s="127"/>
      <c r="AZ289" s="127"/>
      <c r="BA289" s="127"/>
      <c r="BL289" s="127"/>
      <c r="BM289" s="127"/>
    </row>
    <row r="290" spans="4:65" s="126" customFormat="1" ht="12.75">
      <c r="D290" s="127"/>
      <c r="E290" s="127"/>
      <c r="X290" s="127"/>
      <c r="AC290" s="127"/>
      <c r="AZ290" s="127"/>
      <c r="BA290" s="127"/>
      <c r="BL290" s="127"/>
      <c r="BM290" s="127"/>
    </row>
    <row r="291" spans="4:65" s="126" customFormat="1" ht="12.75">
      <c r="D291" s="127"/>
      <c r="E291" s="127"/>
      <c r="X291" s="127"/>
      <c r="AC291" s="127"/>
      <c r="AZ291" s="127"/>
      <c r="BA291" s="127"/>
      <c r="BL291" s="127"/>
      <c r="BM291" s="127"/>
    </row>
    <row r="292" spans="4:65" s="126" customFormat="1" ht="12.75">
      <c r="D292" s="127"/>
      <c r="E292" s="127"/>
      <c r="X292" s="127"/>
      <c r="AC292" s="127"/>
      <c r="AZ292" s="127"/>
      <c r="BA292" s="127"/>
      <c r="BL292" s="127"/>
      <c r="BM292" s="127"/>
    </row>
    <row r="293" spans="4:65" s="126" customFormat="1" ht="12.75">
      <c r="D293" s="127"/>
      <c r="E293" s="127"/>
      <c r="X293" s="127"/>
      <c r="AC293" s="127"/>
      <c r="AZ293" s="127"/>
      <c r="BA293" s="127"/>
      <c r="BL293" s="127"/>
      <c r="BM293" s="127"/>
    </row>
    <row r="294" spans="4:65" s="126" customFormat="1" ht="12.75">
      <c r="D294" s="127"/>
      <c r="E294" s="127"/>
      <c r="X294" s="127"/>
      <c r="AC294" s="127"/>
      <c r="AZ294" s="127"/>
      <c r="BA294" s="127"/>
      <c r="BL294" s="127"/>
      <c r="BM294" s="127"/>
    </row>
    <row r="295" spans="4:65" s="126" customFormat="1" ht="12.75">
      <c r="D295" s="127"/>
      <c r="E295" s="127"/>
      <c r="X295" s="127"/>
      <c r="AC295" s="127"/>
      <c r="AZ295" s="127"/>
      <c r="BA295" s="127"/>
      <c r="BL295" s="127"/>
      <c r="BM295" s="127"/>
    </row>
    <row r="296" spans="4:65" s="126" customFormat="1" ht="12.75">
      <c r="D296" s="127"/>
      <c r="E296" s="127"/>
      <c r="X296" s="127"/>
      <c r="AC296" s="127"/>
      <c r="AZ296" s="127"/>
      <c r="BA296" s="127"/>
      <c r="BL296" s="127"/>
      <c r="BM296" s="127"/>
    </row>
    <row r="297" spans="4:65" s="126" customFormat="1" ht="12.75">
      <c r="D297" s="127"/>
      <c r="E297" s="127"/>
      <c r="X297" s="127"/>
      <c r="AC297" s="127"/>
      <c r="AZ297" s="127"/>
      <c r="BA297" s="127"/>
      <c r="BL297" s="127"/>
      <c r="BM297" s="127"/>
    </row>
    <row r="298" spans="4:65" s="126" customFormat="1" ht="12.75">
      <c r="D298" s="127"/>
      <c r="E298" s="127"/>
      <c r="X298" s="127"/>
      <c r="AC298" s="127"/>
      <c r="AZ298" s="127"/>
      <c r="BA298" s="127"/>
      <c r="BL298" s="127"/>
      <c r="BM298" s="127"/>
    </row>
    <row r="299" spans="4:65" s="126" customFormat="1" ht="12.75">
      <c r="D299" s="127"/>
      <c r="E299" s="127"/>
      <c r="X299" s="127"/>
      <c r="AC299" s="127"/>
      <c r="AZ299" s="127"/>
      <c r="BA299" s="127"/>
      <c r="BL299" s="127"/>
      <c r="BM299" s="127"/>
    </row>
    <row r="300" spans="4:65" s="126" customFormat="1" ht="12.75">
      <c r="D300" s="127"/>
      <c r="E300" s="127"/>
      <c r="X300" s="127"/>
      <c r="AC300" s="127"/>
      <c r="AZ300" s="127"/>
      <c r="BA300" s="127"/>
      <c r="BL300" s="127"/>
      <c r="BM300" s="127"/>
    </row>
    <row r="301" spans="4:64" s="126" customFormat="1" ht="12.75">
      <c r="D301" s="127"/>
      <c r="E301" s="127"/>
      <c r="X301" s="127"/>
      <c r="AC301" s="127"/>
      <c r="AZ301" s="127"/>
      <c r="BL301" s="127"/>
    </row>
    <row r="302" spans="4:64" s="126" customFormat="1" ht="12.75">
      <c r="D302" s="127"/>
      <c r="E302" s="127"/>
      <c r="X302" s="127"/>
      <c r="AC302" s="127"/>
      <c r="AZ302" s="127"/>
      <c r="BL302" s="127"/>
    </row>
    <row r="303" spans="4:64" s="126" customFormat="1" ht="12.75">
      <c r="D303" s="127"/>
      <c r="E303" s="127"/>
      <c r="X303" s="127"/>
      <c r="AC303" s="127"/>
      <c r="AZ303" s="127"/>
      <c r="BL303" s="127"/>
    </row>
    <row r="304" spans="4:65" s="126" customFormat="1" ht="12.75">
      <c r="D304" s="127"/>
      <c r="E304" s="127"/>
      <c r="X304" s="127"/>
      <c r="AC304" s="127"/>
      <c r="AT304" s="131"/>
      <c r="AZ304" s="127"/>
      <c r="BA304" s="127"/>
      <c r="BL304" s="127"/>
      <c r="BM304" s="127"/>
    </row>
    <row r="305" spans="4:65" s="126" customFormat="1" ht="12.75">
      <c r="D305" s="127"/>
      <c r="E305" s="127"/>
      <c r="X305" s="127"/>
      <c r="AC305" s="127"/>
      <c r="AT305" s="131"/>
      <c r="AZ305" s="127"/>
      <c r="BA305" s="127"/>
      <c r="BL305" s="127"/>
      <c r="BM305" s="127"/>
    </row>
    <row r="306" spans="4:65" s="126" customFormat="1" ht="12.75">
      <c r="D306" s="127"/>
      <c r="E306" s="127"/>
      <c r="X306" s="127"/>
      <c r="AC306" s="127"/>
      <c r="AZ306" s="127"/>
      <c r="BA306" s="127"/>
      <c r="BL306" s="127"/>
      <c r="BM306" s="127"/>
    </row>
    <row r="307" spans="4:65" s="126" customFormat="1" ht="12.75">
      <c r="D307" s="127"/>
      <c r="E307" s="127"/>
      <c r="X307" s="127"/>
      <c r="AC307" s="127"/>
      <c r="AZ307" s="127"/>
      <c r="BA307" s="127"/>
      <c r="BL307" s="127"/>
      <c r="BM307" s="127"/>
    </row>
    <row r="308" spans="4:65" s="126" customFormat="1" ht="12.75">
      <c r="D308" s="127"/>
      <c r="E308" s="127"/>
      <c r="X308" s="127"/>
      <c r="AC308" s="127"/>
      <c r="AZ308" s="127"/>
      <c r="BA308" s="127"/>
      <c r="BL308" s="127"/>
      <c r="BM308" s="127"/>
    </row>
    <row r="309" spans="4:65" s="126" customFormat="1" ht="12.75">
      <c r="D309" s="127"/>
      <c r="E309" s="127"/>
      <c r="X309" s="127"/>
      <c r="AC309" s="127"/>
      <c r="AZ309" s="127"/>
      <c r="BA309" s="127"/>
      <c r="BL309" s="127"/>
      <c r="BM309" s="127"/>
    </row>
    <row r="310" spans="4:65" s="126" customFormat="1" ht="12.75">
      <c r="D310" s="127"/>
      <c r="E310" s="127"/>
      <c r="X310" s="127"/>
      <c r="AC310" s="127"/>
      <c r="AZ310" s="127"/>
      <c r="BA310" s="127"/>
      <c r="BL310" s="127"/>
      <c r="BM310" s="127"/>
    </row>
    <row r="311" spans="4:65" s="126" customFormat="1" ht="12.75">
      <c r="D311" s="127"/>
      <c r="E311" s="127"/>
      <c r="X311" s="127"/>
      <c r="AC311" s="127"/>
      <c r="AZ311" s="127"/>
      <c r="BA311" s="127"/>
      <c r="BL311" s="127"/>
      <c r="BM311" s="127"/>
    </row>
    <row r="312" spans="4:65" s="126" customFormat="1" ht="12.75">
      <c r="D312" s="127"/>
      <c r="E312" s="127"/>
      <c r="X312" s="127"/>
      <c r="AC312" s="127"/>
      <c r="AZ312" s="127"/>
      <c r="BA312" s="127"/>
      <c r="BL312" s="127"/>
      <c r="BM312" s="127"/>
    </row>
    <row r="313" spans="4:65" s="126" customFormat="1" ht="12.75">
      <c r="D313" s="127"/>
      <c r="E313" s="127"/>
      <c r="X313" s="127"/>
      <c r="AC313" s="127"/>
      <c r="AZ313" s="127"/>
      <c r="BA313" s="127"/>
      <c r="BL313" s="127"/>
      <c r="BM313" s="127"/>
    </row>
    <row r="314" spans="4:65" s="126" customFormat="1" ht="12.75">
      <c r="D314" s="127"/>
      <c r="E314" s="127"/>
      <c r="X314" s="127"/>
      <c r="AC314" s="127"/>
      <c r="AZ314" s="127"/>
      <c r="BA314" s="127"/>
      <c r="BL314" s="127"/>
      <c r="BM314" s="127"/>
    </row>
    <row r="315" spans="4:65" s="126" customFormat="1" ht="12.75">
      <c r="D315" s="127"/>
      <c r="E315" s="127"/>
      <c r="X315" s="127"/>
      <c r="AC315" s="127"/>
      <c r="AZ315" s="127"/>
      <c r="BA315" s="127"/>
      <c r="BL315" s="127"/>
      <c r="BM315" s="127"/>
    </row>
    <row r="316" spans="4:65" s="126" customFormat="1" ht="12.75">
      <c r="D316" s="127"/>
      <c r="E316" s="127"/>
      <c r="X316" s="127"/>
      <c r="AC316" s="127"/>
      <c r="AZ316" s="127"/>
      <c r="BA316" s="127"/>
      <c r="BL316" s="127"/>
      <c r="BM316" s="127"/>
    </row>
    <row r="317" spans="4:65" s="126" customFormat="1" ht="12.75">
      <c r="D317" s="127"/>
      <c r="E317" s="127"/>
      <c r="R317" s="129"/>
      <c r="X317" s="127"/>
      <c r="AC317" s="127"/>
      <c r="AZ317" s="127"/>
      <c r="BA317" s="127"/>
      <c r="BL317" s="127"/>
      <c r="BM317" s="127"/>
    </row>
    <row r="318" spans="4:65" s="126" customFormat="1" ht="12.75">
      <c r="D318" s="127"/>
      <c r="E318" s="127"/>
      <c r="R318" s="129"/>
      <c r="X318" s="127"/>
      <c r="AC318" s="127"/>
      <c r="AZ318" s="127"/>
      <c r="BA318" s="127"/>
      <c r="BL318" s="127"/>
      <c r="BM318" s="127"/>
    </row>
    <row r="319" spans="4:65" s="126" customFormat="1" ht="12.75">
      <c r="D319" s="127"/>
      <c r="E319" s="127"/>
      <c r="X319" s="127"/>
      <c r="AC319" s="127"/>
      <c r="AZ319" s="127"/>
      <c r="BA319" s="127"/>
      <c r="BL319" s="127"/>
      <c r="BM319" s="127"/>
    </row>
    <row r="320" spans="4:65" s="126" customFormat="1" ht="12.75">
      <c r="D320" s="127"/>
      <c r="E320" s="127"/>
      <c r="X320" s="127"/>
      <c r="AC320" s="127"/>
      <c r="AZ320" s="127"/>
      <c r="BA320" s="127"/>
      <c r="BL320" s="127"/>
      <c r="BM320" s="127"/>
    </row>
    <row r="321" spans="4:65" s="126" customFormat="1" ht="12.75">
      <c r="D321" s="127"/>
      <c r="E321" s="127"/>
      <c r="X321" s="127"/>
      <c r="AC321" s="127"/>
      <c r="AZ321" s="127"/>
      <c r="BA321" s="127"/>
      <c r="BL321" s="127"/>
      <c r="BM321" s="127"/>
    </row>
    <row r="322" spans="4:65" s="126" customFormat="1" ht="12.75">
      <c r="D322" s="127"/>
      <c r="E322" s="127"/>
      <c r="X322" s="127"/>
      <c r="AC322" s="127"/>
      <c r="AZ322" s="127"/>
      <c r="BA322" s="127"/>
      <c r="BL322" s="127"/>
      <c r="BM322" s="127"/>
    </row>
    <row r="323" spans="4:65" s="126" customFormat="1" ht="12.75">
      <c r="D323" s="127"/>
      <c r="E323" s="127"/>
      <c r="X323" s="127"/>
      <c r="AC323" s="127"/>
      <c r="AZ323" s="127"/>
      <c r="BA323" s="127"/>
      <c r="BL323" s="127"/>
      <c r="BM323" s="127"/>
    </row>
    <row r="324" spans="4:65" s="126" customFormat="1" ht="12.75">
      <c r="D324" s="127"/>
      <c r="E324" s="127"/>
      <c r="X324" s="127"/>
      <c r="AC324" s="127"/>
      <c r="AZ324" s="127"/>
      <c r="BA324" s="127"/>
      <c r="BL324" s="127"/>
      <c r="BM324" s="127"/>
    </row>
    <row r="325" spans="4:65" s="126" customFormat="1" ht="12.75">
      <c r="D325" s="127"/>
      <c r="E325" s="127"/>
      <c r="X325" s="127"/>
      <c r="AC325" s="127"/>
      <c r="AZ325" s="127"/>
      <c r="BA325" s="127"/>
      <c r="BL325" s="127"/>
      <c r="BM325" s="127"/>
    </row>
    <row r="326" spans="4:65" s="126" customFormat="1" ht="12.75">
      <c r="D326" s="127"/>
      <c r="E326" s="127"/>
      <c r="X326" s="127"/>
      <c r="AC326" s="127"/>
      <c r="AZ326" s="127"/>
      <c r="BA326" s="127"/>
      <c r="BL326" s="127"/>
      <c r="BM326" s="127"/>
    </row>
    <row r="327" spans="4:65" s="126" customFormat="1" ht="12.75">
      <c r="D327" s="127"/>
      <c r="E327" s="127"/>
      <c r="X327" s="127"/>
      <c r="AC327" s="127"/>
      <c r="AZ327" s="127"/>
      <c r="BA327" s="127"/>
      <c r="BL327" s="127"/>
      <c r="BM327" s="127"/>
    </row>
    <row r="328" spans="4:65" s="126" customFormat="1" ht="12.75">
      <c r="D328" s="127"/>
      <c r="E328" s="127"/>
      <c r="X328" s="127"/>
      <c r="AC328" s="127"/>
      <c r="AZ328" s="127"/>
      <c r="BA328" s="127"/>
      <c r="BL328" s="127"/>
      <c r="BM328" s="127"/>
    </row>
    <row r="329" spans="4:65" s="126" customFormat="1" ht="12.75">
      <c r="D329" s="127"/>
      <c r="E329" s="127"/>
      <c r="X329" s="127"/>
      <c r="AC329" s="127"/>
      <c r="AZ329" s="127"/>
      <c r="BA329" s="127"/>
      <c r="BL329" s="127"/>
      <c r="BM329" s="127"/>
    </row>
    <row r="330" spans="4:65" s="126" customFormat="1" ht="12.75">
      <c r="D330" s="127"/>
      <c r="E330" s="127"/>
      <c r="X330" s="127"/>
      <c r="AC330" s="127"/>
      <c r="AZ330" s="127"/>
      <c r="BA330" s="127"/>
      <c r="BL330" s="127"/>
      <c r="BM330" s="127"/>
    </row>
    <row r="331" spans="4:65" s="126" customFormat="1" ht="12.75">
      <c r="D331" s="127"/>
      <c r="E331" s="127"/>
      <c r="X331" s="127"/>
      <c r="AC331" s="127"/>
      <c r="AZ331" s="127"/>
      <c r="BA331" s="127"/>
      <c r="BL331" s="127"/>
      <c r="BM331" s="127"/>
    </row>
    <row r="332" spans="4:65" s="126" customFormat="1" ht="12.75">
      <c r="D332" s="127"/>
      <c r="E332" s="127"/>
      <c r="X332" s="127"/>
      <c r="AC332" s="127"/>
      <c r="AZ332" s="127"/>
      <c r="BA332" s="127"/>
      <c r="BL332" s="127"/>
      <c r="BM332" s="127"/>
    </row>
    <row r="333" spans="4:65" s="126" customFormat="1" ht="12.75">
      <c r="D333" s="127"/>
      <c r="E333" s="127"/>
      <c r="X333" s="127"/>
      <c r="AC333" s="127"/>
      <c r="AZ333" s="127"/>
      <c r="BA333" s="127"/>
      <c r="BL333" s="127"/>
      <c r="BM333" s="127"/>
    </row>
    <row r="334" spans="4:65" s="126" customFormat="1" ht="12.75">
      <c r="D334" s="127"/>
      <c r="E334" s="127"/>
      <c r="X334" s="127"/>
      <c r="AC334" s="127"/>
      <c r="AZ334" s="127"/>
      <c r="BA334" s="127"/>
      <c r="BL334" s="127"/>
      <c r="BM334" s="127"/>
    </row>
    <row r="335" spans="4:65" s="126" customFormat="1" ht="12.75">
      <c r="D335" s="127"/>
      <c r="E335" s="127"/>
      <c r="X335" s="127"/>
      <c r="AC335" s="127"/>
      <c r="AZ335" s="127"/>
      <c r="BA335" s="127"/>
      <c r="BL335" s="127"/>
      <c r="BM335" s="127"/>
    </row>
    <row r="336" spans="4:65" s="126" customFormat="1" ht="12.75">
      <c r="D336" s="127"/>
      <c r="E336" s="127"/>
      <c r="X336" s="127"/>
      <c r="AC336" s="127"/>
      <c r="AZ336" s="127"/>
      <c r="BA336" s="127"/>
      <c r="BL336" s="127"/>
      <c r="BM336" s="127"/>
    </row>
    <row r="337" spans="4:65" s="126" customFormat="1" ht="12.75">
      <c r="D337" s="127"/>
      <c r="E337" s="127"/>
      <c r="X337" s="127"/>
      <c r="AC337" s="127"/>
      <c r="AZ337" s="127"/>
      <c r="BA337" s="127"/>
      <c r="BL337" s="127"/>
      <c r="BM337" s="127"/>
    </row>
    <row r="338" spans="4:65" s="126" customFormat="1" ht="12.75">
      <c r="D338" s="127"/>
      <c r="E338" s="127"/>
      <c r="X338" s="127"/>
      <c r="AC338" s="127"/>
      <c r="AZ338" s="127"/>
      <c r="BA338" s="127"/>
      <c r="BL338" s="127"/>
      <c r="BM338" s="127"/>
    </row>
    <row r="339" spans="4:65" s="126" customFormat="1" ht="12.75">
      <c r="D339" s="127"/>
      <c r="E339" s="127"/>
      <c r="X339" s="127"/>
      <c r="AC339" s="127"/>
      <c r="AZ339" s="127"/>
      <c r="BA339" s="127"/>
      <c r="BL339" s="127"/>
      <c r="BM339" s="127"/>
    </row>
    <row r="340" spans="4:65" s="126" customFormat="1" ht="12.75">
      <c r="D340" s="127"/>
      <c r="E340" s="127"/>
      <c r="X340" s="127"/>
      <c r="AC340" s="127"/>
      <c r="AZ340" s="127"/>
      <c r="BA340" s="127"/>
      <c r="BL340" s="127"/>
      <c r="BM340" s="127"/>
    </row>
    <row r="341" spans="4:65" s="126" customFormat="1" ht="12.75">
      <c r="D341" s="127"/>
      <c r="E341" s="127"/>
      <c r="X341" s="127"/>
      <c r="AC341" s="127"/>
      <c r="AZ341" s="127"/>
      <c r="BA341" s="127"/>
      <c r="BL341" s="127"/>
      <c r="BM341" s="127"/>
    </row>
    <row r="342" spans="4:65" s="126" customFormat="1" ht="12.75">
      <c r="D342" s="127"/>
      <c r="E342" s="127"/>
      <c r="X342" s="127"/>
      <c r="AC342" s="127"/>
      <c r="AZ342" s="127"/>
      <c r="BA342" s="127"/>
      <c r="BL342" s="127"/>
      <c r="BM342" s="127"/>
    </row>
    <row r="343" spans="4:65" s="126" customFormat="1" ht="12.75">
      <c r="D343" s="127"/>
      <c r="E343" s="127"/>
      <c r="X343" s="127"/>
      <c r="AC343" s="127"/>
      <c r="AZ343" s="127"/>
      <c r="BA343" s="127"/>
      <c r="BL343" s="127"/>
      <c r="BM343" s="127"/>
    </row>
    <row r="344" spans="4:65" s="126" customFormat="1" ht="12.75">
      <c r="D344" s="127"/>
      <c r="E344" s="127"/>
      <c r="X344" s="127"/>
      <c r="AC344" s="127"/>
      <c r="AZ344" s="127"/>
      <c r="BA344" s="127"/>
      <c r="BL344" s="127"/>
      <c r="BM344" s="127"/>
    </row>
    <row r="345" spans="4:65" s="126" customFormat="1" ht="12.75">
      <c r="D345" s="127"/>
      <c r="E345" s="127"/>
      <c r="X345" s="127"/>
      <c r="AC345" s="127"/>
      <c r="AZ345" s="127"/>
      <c r="BA345" s="127"/>
      <c r="BL345" s="127"/>
      <c r="BM345" s="127"/>
    </row>
    <row r="346" spans="4:65" s="126" customFormat="1" ht="12.75">
      <c r="D346" s="127"/>
      <c r="E346" s="127"/>
      <c r="X346" s="127"/>
      <c r="AC346" s="127"/>
      <c r="AZ346" s="127"/>
      <c r="BA346" s="127"/>
      <c r="BL346" s="127"/>
      <c r="BM346" s="127"/>
    </row>
    <row r="347" spans="4:65" s="126" customFormat="1" ht="12.75">
      <c r="D347" s="127"/>
      <c r="E347" s="127"/>
      <c r="X347" s="127"/>
      <c r="AC347" s="127"/>
      <c r="AZ347" s="127"/>
      <c r="BA347" s="127"/>
      <c r="BL347" s="127"/>
      <c r="BM347" s="127"/>
    </row>
    <row r="348" spans="4:65" s="126" customFormat="1" ht="12.75">
      <c r="D348" s="127"/>
      <c r="E348" s="127"/>
      <c r="X348" s="127"/>
      <c r="AC348" s="127"/>
      <c r="AZ348" s="127"/>
      <c r="BA348" s="127"/>
      <c r="BL348" s="127"/>
      <c r="BM348" s="127"/>
    </row>
    <row r="349" spans="4:65" s="126" customFormat="1" ht="12.75">
      <c r="D349" s="127"/>
      <c r="E349" s="127"/>
      <c r="X349" s="127"/>
      <c r="AC349" s="127"/>
      <c r="AT349" s="129"/>
      <c r="AZ349" s="127"/>
      <c r="BA349" s="127"/>
      <c r="BL349" s="127"/>
      <c r="BM349" s="127"/>
    </row>
    <row r="350" spans="4:65" s="126" customFormat="1" ht="12.75">
      <c r="D350" s="127"/>
      <c r="E350" s="127"/>
      <c r="X350" s="127"/>
      <c r="AC350" s="127"/>
      <c r="AT350" s="129"/>
      <c r="AZ350" s="127"/>
      <c r="BA350" s="127"/>
      <c r="BL350" s="127"/>
      <c r="BM350" s="127"/>
    </row>
    <row r="351" spans="4:65" s="126" customFormat="1" ht="12.75">
      <c r="D351" s="127"/>
      <c r="E351" s="127"/>
      <c r="X351" s="127"/>
      <c r="AC351" s="127"/>
      <c r="AZ351" s="127"/>
      <c r="BA351" s="127"/>
      <c r="BL351" s="127"/>
      <c r="BM351" s="127"/>
    </row>
    <row r="352" spans="4:65" s="126" customFormat="1" ht="12.75">
      <c r="D352" s="127"/>
      <c r="E352" s="127"/>
      <c r="X352" s="127"/>
      <c r="AC352" s="127"/>
      <c r="AZ352" s="127"/>
      <c r="BA352" s="127"/>
      <c r="BL352" s="127"/>
      <c r="BM352" s="127"/>
    </row>
    <row r="353" spans="4:65" s="126" customFormat="1" ht="12.75">
      <c r="D353" s="127"/>
      <c r="E353" s="127"/>
      <c r="X353" s="127"/>
      <c r="AC353" s="127"/>
      <c r="AZ353" s="127"/>
      <c r="BA353" s="127"/>
      <c r="BL353" s="127"/>
      <c r="BM353" s="127"/>
    </row>
    <row r="354" spans="4:65" s="126" customFormat="1" ht="12.75">
      <c r="D354" s="127"/>
      <c r="E354" s="127"/>
      <c r="X354" s="127"/>
      <c r="AC354" s="127"/>
      <c r="AZ354" s="127"/>
      <c r="BA354" s="127"/>
      <c r="BL354" s="127"/>
      <c r="BM354" s="127"/>
    </row>
    <row r="355" spans="4:65" s="126" customFormat="1" ht="12.75">
      <c r="D355" s="127"/>
      <c r="E355" s="127"/>
      <c r="X355" s="127"/>
      <c r="AC355" s="127"/>
      <c r="AZ355" s="127"/>
      <c r="BA355" s="127"/>
      <c r="BL355" s="127"/>
      <c r="BM355" s="127"/>
    </row>
    <row r="356" spans="4:64" s="126" customFormat="1" ht="12.75">
      <c r="D356" s="127"/>
      <c r="E356" s="127"/>
      <c r="X356" s="127"/>
      <c r="AC356" s="127"/>
      <c r="AZ356" s="127"/>
      <c r="BL356" s="127"/>
    </row>
    <row r="357" spans="4:64" s="126" customFormat="1" ht="12.75">
      <c r="D357" s="127"/>
      <c r="E357" s="127"/>
      <c r="X357" s="127"/>
      <c r="AC357" s="127"/>
      <c r="AZ357" s="127"/>
      <c r="BL357" s="127"/>
    </row>
    <row r="358" spans="4:65" s="126" customFormat="1" ht="12.75">
      <c r="D358" s="127"/>
      <c r="E358" s="127"/>
      <c r="X358" s="127"/>
      <c r="AC358" s="127"/>
      <c r="AZ358" s="127"/>
      <c r="BA358" s="127"/>
      <c r="BL358" s="127"/>
      <c r="BM358" s="127"/>
    </row>
    <row r="359" spans="4:65" s="126" customFormat="1" ht="12.75">
      <c r="D359" s="127"/>
      <c r="E359" s="127"/>
      <c r="X359" s="127"/>
      <c r="AC359" s="127"/>
      <c r="AZ359" s="127"/>
      <c r="BA359" s="127"/>
      <c r="BL359" s="127"/>
      <c r="BM359" s="127"/>
    </row>
    <row r="360" spans="4:65" s="126" customFormat="1" ht="12.75">
      <c r="D360" s="127"/>
      <c r="E360" s="127"/>
      <c r="X360" s="127"/>
      <c r="AC360" s="127"/>
      <c r="AZ360" s="127"/>
      <c r="BA360" s="127"/>
      <c r="BL360" s="127"/>
      <c r="BM360" s="127"/>
    </row>
    <row r="361" spans="4:65" s="126" customFormat="1" ht="12.75">
      <c r="D361" s="127"/>
      <c r="E361" s="127"/>
      <c r="X361" s="127"/>
      <c r="AC361" s="127"/>
      <c r="AZ361" s="127"/>
      <c r="BA361" s="127"/>
      <c r="BL361" s="127"/>
      <c r="BM361" s="127"/>
    </row>
    <row r="362" spans="4:65" s="126" customFormat="1" ht="12.75">
      <c r="D362" s="127"/>
      <c r="E362" s="127"/>
      <c r="X362" s="127"/>
      <c r="AC362" s="127"/>
      <c r="AZ362" s="127"/>
      <c r="BA362" s="127"/>
      <c r="BL362" s="127"/>
      <c r="BM362" s="127"/>
    </row>
    <row r="363" spans="4:64" s="126" customFormat="1" ht="12.75">
      <c r="D363" s="127"/>
      <c r="E363" s="127"/>
      <c r="X363" s="127"/>
      <c r="AC363" s="127"/>
      <c r="AZ363" s="127"/>
      <c r="BL363" s="127"/>
    </row>
    <row r="364" spans="4:64" s="126" customFormat="1" ht="12.75">
      <c r="D364" s="127"/>
      <c r="E364" s="127"/>
      <c r="X364" s="127"/>
      <c r="AC364" s="127"/>
      <c r="AZ364" s="127"/>
      <c r="BL364" s="127"/>
    </row>
    <row r="365" spans="4:64" s="126" customFormat="1" ht="12.75">
      <c r="D365" s="127"/>
      <c r="E365" s="127"/>
      <c r="X365" s="127"/>
      <c r="AC365" s="127"/>
      <c r="AZ365" s="127"/>
      <c r="BL365" s="127"/>
    </row>
    <row r="366" spans="4:64" s="126" customFormat="1" ht="12.75">
      <c r="D366" s="127"/>
      <c r="E366" s="127"/>
      <c r="X366" s="127"/>
      <c r="AC366" s="127"/>
      <c r="AZ366" s="127"/>
      <c r="BL366" s="127"/>
    </row>
    <row r="367" spans="4:64" s="126" customFormat="1" ht="12.75">
      <c r="D367" s="127"/>
      <c r="E367" s="127"/>
      <c r="X367" s="127"/>
      <c r="AC367" s="127"/>
      <c r="AZ367" s="127"/>
      <c r="BL367" s="127"/>
    </row>
    <row r="368" spans="4:64" s="126" customFormat="1" ht="12.75">
      <c r="D368" s="127"/>
      <c r="E368" s="127"/>
      <c r="X368" s="127"/>
      <c r="AC368" s="127"/>
      <c r="AZ368" s="127"/>
      <c r="BL368" s="127"/>
    </row>
    <row r="369" spans="4:64" s="126" customFormat="1" ht="12.75">
      <c r="D369" s="127"/>
      <c r="E369" s="127"/>
      <c r="X369" s="127"/>
      <c r="AC369" s="127"/>
      <c r="AZ369" s="127"/>
      <c r="BL369" s="127"/>
    </row>
    <row r="370" spans="4:64" s="126" customFormat="1" ht="12.75">
      <c r="D370" s="127"/>
      <c r="E370" s="127"/>
      <c r="X370" s="127"/>
      <c r="AC370" s="127"/>
      <c r="AZ370" s="127"/>
      <c r="BL370" s="127"/>
    </row>
    <row r="371" spans="4:64" s="126" customFormat="1" ht="12.75">
      <c r="D371" s="127"/>
      <c r="E371" s="127"/>
      <c r="X371" s="127"/>
      <c r="AC371" s="127"/>
      <c r="AZ371" s="127"/>
      <c r="BL371" s="127"/>
    </row>
    <row r="372" spans="4:65" s="126" customFormat="1" ht="12.75">
      <c r="D372" s="127"/>
      <c r="E372" s="127"/>
      <c r="X372" s="127"/>
      <c r="AC372" s="127"/>
      <c r="AZ372" s="127"/>
      <c r="BA372" s="127"/>
      <c r="BL372" s="127"/>
      <c r="BM372" s="127"/>
    </row>
    <row r="373" spans="4:65" s="126" customFormat="1" ht="12.75">
      <c r="D373" s="127"/>
      <c r="E373" s="127"/>
      <c r="X373" s="127"/>
      <c r="AC373" s="127"/>
      <c r="AZ373" s="127"/>
      <c r="BA373" s="127"/>
      <c r="BL373" s="127"/>
      <c r="BM373" s="127"/>
    </row>
    <row r="374" spans="4:65" s="126" customFormat="1" ht="12.75">
      <c r="D374" s="127"/>
      <c r="E374" s="127"/>
      <c r="X374" s="127"/>
      <c r="AC374" s="127"/>
      <c r="AZ374" s="127"/>
      <c r="BA374" s="127"/>
      <c r="BL374" s="127"/>
      <c r="BM374" s="127"/>
    </row>
    <row r="375" spans="4:65" s="126" customFormat="1" ht="12.75">
      <c r="D375" s="127"/>
      <c r="E375" s="127"/>
      <c r="X375" s="127"/>
      <c r="AC375" s="127"/>
      <c r="AZ375" s="127"/>
      <c r="BA375" s="127"/>
      <c r="BL375" s="127"/>
      <c r="BM375" s="127"/>
    </row>
    <row r="376" spans="4:65" s="126" customFormat="1" ht="12.75">
      <c r="D376" s="127"/>
      <c r="E376" s="127"/>
      <c r="X376" s="127"/>
      <c r="AC376" s="127"/>
      <c r="AZ376" s="127"/>
      <c r="BA376" s="127"/>
      <c r="BL376" s="127"/>
      <c r="BM376" s="127"/>
    </row>
    <row r="377" spans="4:65" s="126" customFormat="1" ht="12.75">
      <c r="D377" s="127"/>
      <c r="E377" s="127"/>
      <c r="X377" s="127"/>
      <c r="AC377" s="127"/>
      <c r="AZ377" s="127"/>
      <c r="BA377" s="127"/>
      <c r="BL377" s="127"/>
      <c r="BM377" s="127"/>
    </row>
    <row r="378" spans="4:65" s="126" customFormat="1" ht="12.75">
      <c r="D378" s="127"/>
      <c r="E378" s="127"/>
      <c r="X378" s="127"/>
      <c r="AC378" s="127"/>
      <c r="AZ378" s="127"/>
      <c r="BA378" s="127"/>
      <c r="BL378" s="127"/>
      <c r="BM378" s="127"/>
    </row>
    <row r="379" spans="4:65" s="126" customFormat="1" ht="12.75">
      <c r="D379" s="127"/>
      <c r="E379" s="127"/>
      <c r="X379" s="127"/>
      <c r="AC379" s="127"/>
      <c r="AZ379" s="127"/>
      <c r="BA379" s="127"/>
      <c r="BL379" s="127"/>
      <c r="BM379" s="127"/>
    </row>
    <row r="380" spans="4:65" s="126" customFormat="1" ht="12.75">
      <c r="D380" s="127"/>
      <c r="E380" s="127"/>
      <c r="X380" s="127"/>
      <c r="AC380" s="127"/>
      <c r="AZ380" s="127"/>
      <c r="BA380" s="127"/>
      <c r="BL380" s="127"/>
      <c r="BM380" s="127"/>
    </row>
    <row r="381" spans="4:65" s="126" customFormat="1" ht="12.75">
      <c r="D381" s="127"/>
      <c r="E381" s="127"/>
      <c r="X381" s="127"/>
      <c r="AC381" s="127"/>
      <c r="AZ381" s="127"/>
      <c r="BA381" s="127"/>
      <c r="BL381" s="127"/>
      <c r="BM381" s="127"/>
    </row>
    <row r="382" spans="4:65" s="126" customFormat="1" ht="12.75">
      <c r="D382" s="127"/>
      <c r="E382" s="127"/>
      <c r="X382" s="127"/>
      <c r="AC382" s="127"/>
      <c r="AZ382" s="127"/>
      <c r="BA382" s="127"/>
      <c r="BL382" s="127"/>
      <c r="BM382" s="127"/>
    </row>
    <row r="383" spans="4:64" s="126" customFormat="1" ht="12.75">
      <c r="D383" s="127"/>
      <c r="E383" s="127"/>
      <c r="X383" s="127"/>
      <c r="AC383" s="127"/>
      <c r="AZ383" s="127"/>
      <c r="BL383" s="127"/>
    </row>
    <row r="384" spans="4:64" s="126" customFormat="1" ht="12.75">
      <c r="D384" s="127"/>
      <c r="E384" s="127"/>
      <c r="X384" s="127"/>
      <c r="AC384" s="127"/>
      <c r="AZ384" s="127"/>
      <c r="BL384" s="127"/>
    </row>
    <row r="385" spans="4:64" s="126" customFormat="1" ht="12.75">
      <c r="D385" s="127"/>
      <c r="E385" s="127"/>
      <c r="X385" s="127"/>
      <c r="AC385" s="127"/>
      <c r="AZ385" s="127"/>
      <c r="BL385" s="127"/>
    </row>
    <row r="386" spans="4:64" s="126" customFormat="1" ht="12.75">
      <c r="D386" s="127"/>
      <c r="E386" s="127"/>
      <c r="X386" s="127"/>
      <c r="AC386" s="127"/>
      <c r="AZ386" s="127"/>
      <c r="BL386" s="127"/>
    </row>
    <row r="387" spans="4:64" s="126" customFormat="1" ht="12.75">
      <c r="D387" s="127"/>
      <c r="E387" s="127"/>
      <c r="X387" s="127"/>
      <c r="AC387" s="127"/>
      <c r="AZ387" s="127"/>
      <c r="BL387" s="127"/>
    </row>
    <row r="388" spans="4:64" s="126" customFormat="1" ht="12.75">
      <c r="D388" s="127"/>
      <c r="E388" s="127"/>
      <c r="X388" s="127"/>
      <c r="AC388" s="127"/>
      <c r="AZ388" s="127"/>
      <c r="BL388" s="127"/>
    </row>
    <row r="389" spans="4:65" s="126" customFormat="1" ht="12.75">
      <c r="D389" s="127"/>
      <c r="E389" s="127"/>
      <c r="X389" s="127"/>
      <c r="AC389" s="127"/>
      <c r="AZ389" s="127"/>
      <c r="BA389" s="127"/>
      <c r="BL389" s="127"/>
      <c r="BM389" s="127"/>
    </row>
    <row r="390" spans="4:65" s="126" customFormat="1" ht="12.75">
      <c r="D390" s="127"/>
      <c r="E390" s="127"/>
      <c r="X390" s="127"/>
      <c r="AC390" s="127"/>
      <c r="AZ390" s="127"/>
      <c r="BA390" s="127"/>
      <c r="BL390" s="127"/>
      <c r="BM390" s="127"/>
    </row>
    <row r="391" spans="4:65" s="126" customFormat="1" ht="12.75">
      <c r="D391" s="127"/>
      <c r="E391" s="127"/>
      <c r="X391" s="127"/>
      <c r="AC391" s="127"/>
      <c r="AT391" s="129"/>
      <c r="AZ391" s="127"/>
      <c r="BA391" s="127"/>
      <c r="BL391" s="127"/>
      <c r="BM391" s="127"/>
    </row>
    <row r="392" spans="4:65" s="126" customFormat="1" ht="12.75">
      <c r="D392" s="127"/>
      <c r="E392" s="127"/>
      <c r="X392" s="127"/>
      <c r="AC392" s="127"/>
      <c r="AT392" s="129"/>
      <c r="AZ392" s="127"/>
      <c r="BA392" s="127"/>
      <c r="BL392" s="127"/>
      <c r="BM392" s="127"/>
    </row>
    <row r="393" spans="4:65" s="126" customFormat="1" ht="12.75">
      <c r="D393" s="127"/>
      <c r="E393" s="127"/>
      <c r="X393" s="127"/>
      <c r="AC393" s="127"/>
      <c r="AZ393" s="127"/>
      <c r="BA393" s="127"/>
      <c r="BL393" s="127"/>
      <c r="BM393" s="127"/>
    </row>
    <row r="394" spans="4:65" s="126" customFormat="1" ht="12.75">
      <c r="D394" s="127"/>
      <c r="E394" s="127"/>
      <c r="X394" s="127"/>
      <c r="AC394" s="127"/>
      <c r="AZ394" s="127"/>
      <c r="BA394" s="127"/>
      <c r="BL394" s="127"/>
      <c r="BM394" s="127"/>
    </row>
    <row r="395" spans="4:65" s="126" customFormat="1" ht="12.75">
      <c r="D395" s="127"/>
      <c r="E395" s="127"/>
      <c r="X395" s="127"/>
      <c r="AC395" s="127"/>
      <c r="AZ395" s="127"/>
      <c r="BA395" s="127"/>
      <c r="BL395" s="127"/>
      <c r="BM395" s="127"/>
    </row>
    <row r="396" spans="4:65" s="126" customFormat="1" ht="12.75">
      <c r="D396" s="127"/>
      <c r="E396" s="127"/>
      <c r="X396" s="127"/>
      <c r="AC396" s="127"/>
      <c r="AZ396" s="127"/>
      <c r="BA396" s="127"/>
      <c r="BL396" s="127"/>
      <c r="BM396" s="127"/>
    </row>
    <row r="397" spans="4:65" s="126" customFormat="1" ht="12.75">
      <c r="D397" s="127"/>
      <c r="E397" s="127"/>
      <c r="X397" s="127"/>
      <c r="AC397" s="127"/>
      <c r="AZ397" s="127"/>
      <c r="BA397" s="127"/>
      <c r="BL397" s="127"/>
      <c r="BM397" s="127"/>
    </row>
    <row r="398" spans="4:65" s="126" customFormat="1" ht="12.75">
      <c r="D398" s="127"/>
      <c r="E398" s="127"/>
      <c r="X398" s="127"/>
      <c r="AC398" s="127"/>
      <c r="AZ398" s="127"/>
      <c r="BA398" s="127"/>
      <c r="BL398" s="127"/>
      <c r="BM398" s="127"/>
    </row>
    <row r="399" spans="4:65" s="126" customFormat="1" ht="12.75">
      <c r="D399" s="127"/>
      <c r="E399" s="127"/>
      <c r="X399" s="127"/>
      <c r="AC399" s="127"/>
      <c r="AZ399" s="127"/>
      <c r="BA399" s="127"/>
      <c r="BL399" s="127"/>
      <c r="BM399" s="127"/>
    </row>
    <row r="400" spans="4:65" s="126" customFormat="1" ht="12.75">
      <c r="D400" s="127"/>
      <c r="E400" s="127"/>
      <c r="X400" s="127"/>
      <c r="AC400" s="127"/>
      <c r="AZ400" s="127"/>
      <c r="BA400" s="127"/>
      <c r="BL400" s="127"/>
      <c r="BM400" s="127"/>
    </row>
    <row r="401" spans="4:65" s="126" customFormat="1" ht="12.75">
      <c r="D401" s="127"/>
      <c r="E401" s="127"/>
      <c r="X401" s="127"/>
      <c r="AC401" s="127"/>
      <c r="AZ401" s="127"/>
      <c r="BA401" s="127"/>
      <c r="BL401" s="127"/>
      <c r="BM401" s="127"/>
    </row>
    <row r="402" spans="4:65" s="126" customFormat="1" ht="12.75">
      <c r="D402" s="127"/>
      <c r="E402" s="127"/>
      <c r="X402" s="127"/>
      <c r="AC402" s="127"/>
      <c r="AZ402" s="127"/>
      <c r="BA402" s="127"/>
      <c r="BL402" s="127"/>
      <c r="BM402" s="127"/>
    </row>
    <row r="403" spans="4:65" s="126" customFormat="1" ht="12.75">
      <c r="D403" s="127"/>
      <c r="E403" s="127"/>
      <c r="X403" s="127"/>
      <c r="AC403" s="127"/>
      <c r="AZ403" s="127"/>
      <c r="BA403" s="127"/>
      <c r="BL403" s="127"/>
      <c r="BM403" s="127"/>
    </row>
    <row r="404" spans="4:65" s="126" customFormat="1" ht="12.75">
      <c r="D404" s="127"/>
      <c r="E404" s="127"/>
      <c r="X404" s="127"/>
      <c r="AC404" s="127"/>
      <c r="AZ404" s="127"/>
      <c r="BA404" s="127"/>
      <c r="BL404" s="127"/>
      <c r="BM404" s="127"/>
    </row>
    <row r="405" spans="4:65" s="126" customFormat="1" ht="12.75">
      <c r="D405" s="127"/>
      <c r="E405" s="127"/>
      <c r="X405" s="127"/>
      <c r="AC405" s="127"/>
      <c r="AZ405" s="127"/>
      <c r="BA405" s="127"/>
      <c r="BL405" s="127"/>
      <c r="BM405" s="127"/>
    </row>
    <row r="406" spans="4:65" s="126" customFormat="1" ht="12.75">
      <c r="D406" s="127"/>
      <c r="E406" s="127"/>
      <c r="X406" s="127"/>
      <c r="AC406" s="127"/>
      <c r="AZ406" s="127"/>
      <c r="BA406" s="127"/>
      <c r="BL406" s="127"/>
      <c r="BM406" s="127"/>
    </row>
    <row r="407" spans="4:65" s="126" customFormat="1" ht="12.75">
      <c r="D407" s="127"/>
      <c r="E407" s="127"/>
      <c r="X407" s="127"/>
      <c r="AC407" s="127"/>
      <c r="AZ407" s="127"/>
      <c r="BA407" s="127"/>
      <c r="BL407" s="127"/>
      <c r="BM407" s="127"/>
    </row>
    <row r="408" spans="4:65" s="126" customFormat="1" ht="12.75">
      <c r="D408" s="127"/>
      <c r="E408" s="127"/>
      <c r="X408" s="127"/>
      <c r="AC408" s="127"/>
      <c r="AZ408" s="127"/>
      <c r="BA408" s="127"/>
      <c r="BL408" s="127"/>
      <c r="BM408" s="127"/>
    </row>
    <row r="409" spans="4:65" s="126" customFormat="1" ht="12.75">
      <c r="D409" s="127"/>
      <c r="E409" s="127"/>
      <c r="X409" s="127"/>
      <c r="AC409" s="127"/>
      <c r="AZ409" s="127"/>
      <c r="BA409" s="127"/>
      <c r="BL409" s="127"/>
      <c r="BM409" s="127"/>
    </row>
    <row r="410" spans="4:65" s="126" customFormat="1" ht="12.75">
      <c r="D410" s="127"/>
      <c r="E410" s="127"/>
      <c r="X410" s="127"/>
      <c r="AC410" s="127"/>
      <c r="AZ410" s="127"/>
      <c r="BA410" s="127"/>
      <c r="BL410" s="127"/>
      <c r="BM410" s="127"/>
    </row>
    <row r="411" spans="4:65" s="126" customFormat="1" ht="12.75">
      <c r="D411" s="127"/>
      <c r="E411" s="127"/>
      <c r="X411" s="127"/>
      <c r="AC411" s="127"/>
      <c r="AZ411" s="127"/>
      <c r="BA411" s="127"/>
      <c r="BL411" s="127"/>
      <c r="BM411" s="127"/>
    </row>
    <row r="412" spans="4:65" s="126" customFormat="1" ht="12.75">
      <c r="D412" s="127"/>
      <c r="E412" s="127"/>
      <c r="X412" s="127"/>
      <c r="AC412" s="127"/>
      <c r="AZ412" s="127"/>
      <c r="BA412" s="127"/>
      <c r="BL412" s="127"/>
      <c r="BM412" s="127"/>
    </row>
    <row r="413" spans="4:65" s="126" customFormat="1" ht="12.75">
      <c r="D413" s="127"/>
      <c r="E413" s="127"/>
      <c r="X413" s="127"/>
      <c r="AC413" s="127"/>
      <c r="AZ413" s="127"/>
      <c r="BA413" s="127"/>
      <c r="BL413" s="127"/>
      <c r="BM413" s="127"/>
    </row>
    <row r="414" spans="4:65" s="126" customFormat="1" ht="12.75">
      <c r="D414" s="127"/>
      <c r="E414" s="127"/>
      <c r="X414" s="127"/>
      <c r="AC414" s="127"/>
      <c r="AZ414" s="127"/>
      <c r="BA414" s="127"/>
      <c r="BL414" s="127"/>
      <c r="BM414" s="127"/>
    </row>
    <row r="415" spans="4:65" s="126" customFormat="1" ht="12.75">
      <c r="D415" s="127"/>
      <c r="E415" s="127"/>
      <c r="X415" s="127"/>
      <c r="AC415" s="127"/>
      <c r="AZ415" s="127"/>
      <c r="BA415" s="127"/>
      <c r="BL415" s="127"/>
      <c r="BM415" s="127"/>
    </row>
    <row r="416" spans="4:64" s="126" customFormat="1" ht="12.75">
      <c r="D416" s="127"/>
      <c r="E416" s="127"/>
      <c r="X416" s="127"/>
      <c r="AC416" s="127"/>
      <c r="AZ416" s="127"/>
      <c r="BL416" s="127"/>
    </row>
    <row r="417" spans="4:65" s="126" customFormat="1" ht="12.75">
      <c r="D417" s="127"/>
      <c r="E417" s="127"/>
      <c r="X417" s="127"/>
      <c r="AC417" s="127"/>
      <c r="AZ417" s="127"/>
      <c r="BA417" s="127"/>
      <c r="BL417" s="127"/>
      <c r="BM417" s="127"/>
    </row>
    <row r="418" spans="4:65" s="126" customFormat="1" ht="12.75">
      <c r="D418" s="127"/>
      <c r="E418" s="127"/>
      <c r="X418" s="127"/>
      <c r="AC418" s="127"/>
      <c r="AZ418" s="127"/>
      <c r="BA418" s="127"/>
      <c r="BL418" s="127"/>
      <c r="BM418" s="127"/>
    </row>
    <row r="419" spans="4:65" s="126" customFormat="1" ht="12.75">
      <c r="D419" s="127"/>
      <c r="E419" s="127"/>
      <c r="X419" s="127"/>
      <c r="AC419" s="127"/>
      <c r="AZ419" s="127"/>
      <c r="BA419" s="127"/>
      <c r="BL419" s="127"/>
      <c r="BM419" s="127"/>
    </row>
    <row r="420" spans="4:65" s="126" customFormat="1" ht="12.75">
      <c r="D420" s="127"/>
      <c r="E420" s="127"/>
      <c r="X420" s="127"/>
      <c r="AC420" s="127"/>
      <c r="AZ420" s="127"/>
      <c r="BA420" s="127"/>
      <c r="BL420" s="127"/>
      <c r="BM420" s="127"/>
    </row>
    <row r="421" spans="4:65" s="126" customFormat="1" ht="12.75">
      <c r="D421" s="127"/>
      <c r="E421" s="127"/>
      <c r="X421" s="127"/>
      <c r="AC421" s="127"/>
      <c r="AZ421" s="127"/>
      <c r="BA421" s="127"/>
      <c r="BL421" s="127"/>
      <c r="BM421" s="127"/>
    </row>
    <row r="422" spans="4:65" s="126" customFormat="1" ht="12.75">
      <c r="D422" s="127"/>
      <c r="E422" s="127"/>
      <c r="X422" s="127"/>
      <c r="AC422" s="127"/>
      <c r="AZ422" s="127"/>
      <c r="BA422" s="127"/>
      <c r="BL422" s="127"/>
      <c r="BM422" s="127"/>
    </row>
    <row r="423" spans="4:65" s="126" customFormat="1" ht="12.75">
      <c r="D423" s="127"/>
      <c r="E423" s="127"/>
      <c r="X423" s="127"/>
      <c r="AC423" s="127"/>
      <c r="AZ423" s="127"/>
      <c r="BA423" s="127"/>
      <c r="BL423" s="127"/>
      <c r="BM423" s="127"/>
    </row>
    <row r="424" spans="4:65" s="126" customFormat="1" ht="12.75">
      <c r="D424" s="127"/>
      <c r="E424" s="127"/>
      <c r="X424" s="127"/>
      <c r="AC424" s="127"/>
      <c r="AZ424" s="127"/>
      <c r="BA424" s="127"/>
      <c r="BL424" s="127"/>
      <c r="BM424" s="127"/>
    </row>
    <row r="425" spans="4:65" s="126" customFormat="1" ht="12.75">
      <c r="D425" s="127"/>
      <c r="E425" s="127"/>
      <c r="X425" s="127"/>
      <c r="AC425" s="127"/>
      <c r="AZ425" s="127"/>
      <c r="BA425" s="127"/>
      <c r="BL425" s="127"/>
      <c r="BM425" s="127"/>
    </row>
    <row r="426" spans="4:65" s="126" customFormat="1" ht="12.75">
      <c r="D426" s="127"/>
      <c r="E426" s="127"/>
      <c r="X426" s="127"/>
      <c r="AC426" s="127"/>
      <c r="AZ426" s="127"/>
      <c r="BA426" s="127"/>
      <c r="BL426" s="127"/>
      <c r="BM426" s="127"/>
    </row>
    <row r="427" spans="4:65" s="126" customFormat="1" ht="12.75">
      <c r="D427" s="127"/>
      <c r="E427" s="127"/>
      <c r="X427" s="127"/>
      <c r="AC427" s="127"/>
      <c r="AZ427" s="127"/>
      <c r="BA427" s="127"/>
      <c r="BL427" s="127"/>
      <c r="BM427" s="127"/>
    </row>
    <row r="428" spans="4:65" s="126" customFormat="1" ht="12.75">
      <c r="D428" s="127"/>
      <c r="E428" s="127"/>
      <c r="X428" s="127"/>
      <c r="AC428" s="127"/>
      <c r="AZ428" s="127"/>
      <c r="BA428" s="127"/>
      <c r="BL428" s="127"/>
      <c r="BM428" s="127"/>
    </row>
    <row r="429" spans="4:65" s="126" customFormat="1" ht="12.75">
      <c r="D429" s="127"/>
      <c r="E429" s="127"/>
      <c r="X429" s="127"/>
      <c r="AC429" s="127"/>
      <c r="AZ429" s="127"/>
      <c r="BA429" s="127"/>
      <c r="BL429" s="127"/>
      <c r="BM429" s="127"/>
    </row>
    <row r="430" spans="4:65" s="126" customFormat="1" ht="12.75">
      <c r="D430" s="127"/>
      <c r="E430" s="127"/>
      <c r="X430" s="127"/>
      <c r="AC430" s="127"/>
      <c r="AZ430" s="127"/>
      <c r="BA430" s="127"/>
      <c r="BL430" s="127"/>
      <c r="BM430" s="127"/>
    </row>
    <row r="431" spans="4:65" s="126" customFormat="1" ht="12.75">
      <c r="D431" s="127"/>
      <c r="E431" s="127"/>
      <c r="X431" s="127"/>
      <c r="AC431" s="127"/>
      <c r="AZ431" s="127"/>
      <c r="BA431" s="127"/>
      <c r="BL431" s="127"/>
      <c r="BM431" s="127"/>
    </row>
    <row r="432" spans="4:65" s="126" customFormat="1" ht="12.75">
      <c r="D432" s="127"/>
      <c r="E432" s="127"/>
      <c r="X432" s="127"/>
      <c r="AC432" s="127"/>
      <c r="AZ432" s="127"/>
      <c r="BA432" s="127"/>
      <c r="BL432" s="127"/>
      <c r="BM432" s="127"/>
    </row>
    <row r="433" spans="4:65" s="126" customFormat="1" ht="12.75">
      <c r="D433" s="127"/>
      <c r="E433" s="127"/>
      <c r="X433" s="127"/>
      <c r="AC433" s="127"/>
      <c r="AZ433" s="127"/>
      <c r="BA433" s="127"/>
      <c r="BL433" s="127"/>
      <c r="BM433" s="127"/>
    </row>
    <row r="434" spans="4:65" s="126" customFormat="1" ht="12.75">
      <c r="D434" s="127"/>
      <c r="E434" s="127"/>
      <c r="X434" s="127"/>
      <c r="AC434" s="127"/>
      <c r="AZ434" s="127"/>
      <c r="BA434" s="127"/>
      <c r="BL434" s="127"/>
      <c r="BM434" s="127"/>
    </row>
    <row r="435" spans="4:65" s="126" customFormat="1" ht="12.75">
      <c r="D435" s="127"/>
      <c r="E435" s="127"/>
      <c r="X435" s="127"/>
      <c r="AC435" s="127"/>
      <c r="AZ435" s="127"/>
      <c r="BA435" s="127"/>
      <c r="BL435" s="127"/>
      <c r="BM435" s="127"/>
    </row>
    <row r="436" spans="4:65" s="126" customFormat="1" ht="12.75">
      <c r="D436" s="127"/>
      <c r="E436" s="127"/>
      <c r="X436" s="127"/>
      <c r="AC436" s="127"/>
      <c r="AZ436" s="127"/>
      <c r="BA436" s="127"/>
      <c r="BL436" s="127"/>
      <c r="BM436" s="127"/>
    </row>
    <row r="437" spans="4:65" s="126" customFormat="1" ht="12.75">
      <c r="D437" s="127"/>
      <c r="E437" s="127"/>
      <c r="X437" s="127"/>
      <c r="AC437" s="127"/>
      <c r="AZ437" s="127"/>
      <c r="BA437" s="127"/>
      <c r="BL437" s="127"/>
      <c r="BM437" s="127"/>
    </row>
    <row r="438" spans="4:65" s="126" customFormat="1" ht="12.75">
      <c r="D438" s="127"/>
      <c r="E438" s="127"/>
      <c r="X438" s="127"/>
      <c r="AC438" s="127"/>
      <c r="AZ438" s="127"/>
      <c r="BA438" s="127"/>
      <c r="BL438" s="127"/>
      <c r="BM438" s="127"/>
    </row>
    <row r="439" spans="4:65" s="126" customFormat="1" ht="12.75">
      <c r="D439" s="127"/>
      <c r="E439" s="127"/>
      <c r="X439" s="127"/>
      <c r="AC439" s="127"/>
      <c r="AZ439" s="127"/>
      <c r="BA439" s="127"/>
      <c r="BL439" s="127"/>
      <c r="BM439" s="127"/>
    </row>
    <row r="440" spans="4:65" s="126" customFormat="1" ht="12.75">
      <c r="D440" s="127"/>
      <c r="E440" s="127"/>
      <c r="X440" s="127"/>
      <c r="AC440" s="127"/>
      <c r="AZ440" s="127"/>
      <c r="BA440" s="127"/>
      <c r="BL440" s="127"/>
      <c r="BM440" s="127"/>
    </row>
    <row r="441" spans="4:65" s="126" customFormat="1" ht="12.75">
      <c r="D441" s="127"/>
      <c r="E441" s="127"/>
      <c r="X441" s="127"/>
      <c r="AC441" s="127"/>
      <c r="AZ441" s="127"/>
      <c r="BA441" s="127"/>
      <c r="BL441" s="127"/>
      <c r="BM441" s="127"/>
    </row>
    <row r="442" spans="4:65" s="126" customFormat="1" ht="12.75">
      <c r="D442" s="127"/>
      <c r="E442" s="127"/>
      <c r="X442" s="127"/>
      <c r="AC442" s="127"/>
      <c r="AZ442" s="127"/>
      <c r="BA442" s="127"/>
      <c r="BL442" s="127"/>
      <c r="BM442" s="127"/>
    </row>
    <row r="443" spans="4:65" s="126" customFormat="1" ht="12.75">
      <c r="D443" s="127"/>
      <c r="E443" s="127"/>
      <c r="X443" s="127"/>
      <c r="AC443" s="127"/>
      <c r="AZ443" s="127"/>
      <c r="BA443" s="127"/>
      <c r="BL443" s="127"/>
      <c r="BM443" s="127"/>
    </row>
    <row r="444" spans="4:65" s="126" customFormat="1" ht="12.75">
      <c r="D444" s="127"/>
      <c r="E444" s="127"/>
      <c r="X444" s="127"/>
      <c r="AC444" s="127"/>
      <c r="AZ444" s="127"/>
      <c r="BA444" s="127"/>
      <c r="BL444" s="127"/>
      <c r="BM444" s="127"/>
    </row>
    <row r="445" spans="4:65" s="126" customFormat="1" ht="12.75">
      <c r="D445" s="127"/>
      <c r="E445" s="127"/>
      <c r="X445" s="127"/>
      <c r="AC445" s="127"/>
      <c r="AZ445" s="127"/>
      <c r="BA445" s="127"/>
      <c r="BL445" s="127"/>
      <c r="BM445" s="127"/>
    </row>
    <row r="446" spans="4:65" s="126" customFormat="1" ht="12.75">
      <c r="D446" s="127"/>
      <c r="E446" s="127"/>
      <c r="X446" s="127"/>
      <c r="AC446" s="127"/>
      <c r="AZ446" s="127"/>
      <c r="BA446" s="127"/>
      <c r="BL446" s="127"/>
      <c r="BM446" s="127"/>
    </row>
    <row r="447" spans="4:65" s="126" customFormat="1" ht="12.75">
      <c r="D447" s="127"/>
      <c r="E447" s="127"/>
      <c r="X447" s="127"/>
      <c r="AC447" s="127"/>
      <c r="AZ447" s="127"/>
      <c r="BA447" s="127"/>
      <c r="BL447" s="127"/>
      <c r="BM447" s="127"/>
    </row>
    <row r="448" spans="4:65" s="126" customFormat="1" ht="12.75">
      <c r="D448" s="127"/>
      <c r="E448" s="127"/>
      <c r="R448" s="129"/>
      <c r="X448" s="127"/>
      <c r="AC448" s="127"/>
      <c r="AZ448" s="127"/>
      <c r="BA448" s="127"/>
      <c r="BL448" s="127"/>
      <c r="BM448" s="127"/>
    </row>
    <row r="449" spans="4:65" s="126" customFormat="1" ht="12.75">
      <c r="D449" s="127"/>
      <c r="E449" s="127"/>
      <c r="R449" s="129"/>
      <c r="X449" s="127"/>
      <c r="AC449" s="127"/>
      <c r="AZ449" s="127"/>
      <c r="BA449" s="127"/>
      <c r="BL449" s="127"/>
      <c r="BM449" s="127"/>
    </row>
    <row r="450" spans="4:65" s="126" customFormat="1" ht="12.75">
      <c r="D450" s="127"/>
      <c r="E450" s="127"/>
      <c r="R450" s="129"/>
      <c r="X450" s="127"/>
      <c r="AC450" s="127"/>
      <c r="AZ450" s="127"/>
      <c r="BA450" s="127"/>
      <c r="BL450" s="127"/>
      <c r="BM450" s="127"/>
    </row>
    <row r="451" spans="4:65" s="126" customFormat="1" ht="12.75">
      <c r="D451" s="127"/>
      <c r="E451" s="127"/>
      <c r="R451" s="129"/>
      <c r="X451" s="127"/>
      <c r="AC451" s="127"/>
      <c r="AZ451" s="127"/>
      <c r="BA451" s="127"/>
      <c r="BL451" s="127"/>
      <c r="BM451" s="127"/>
    </row>
    <row r="452" spans="4:65" s="126" customFormat="1" ht="12.75">
      <c r="D452" s="127"/>
      <c r="E452" s="127"/>
      <c r="X452" s="127"/>
      <c r="AC452" s="127"/>
      <c r="AZ452" s="127"/>
      <c r="BA452" s="127"/>
      <c r="BL452" s="127"/>
      <c r="BM452" s="127"/>
    </row>
    <row r="453" spans="4:65" s="126" customFormat="1" ht="12.75">
      <c r="D453" s="127"/>
      <c r="E453" s="127"/>
      <c r="X453" s="127"/>
      <c r="AC453" s="127"/>
      <c r="AZ453" s="127"/>
      <c r="BA453" s="127"/>
      <c r="BL453" s="127"/>
      <c r="BM453" s="127"/>
    </row>
    <row r="454" spans="4:65" s="126" customFormat="1" ht="12.75">
      <c r="D454" s="127"/>
      <c r="E454" s="127"/>
      <c r="X454" s="127"/>
      <c r="AC454" s="127"/>
      <c r="AZ454" s="127"/>
      <c r="BA454" s="127"/>
      <c r="BL454" s="127"/>
      <c r="BM454" s="127"/>
    </row>
    <row r="455" spans="4:65" s="126" customFormat="1" ht="12.75">
      <c r="D455" s="127"/>
      <c r="E455" s="127"/>
      <c r="X455" s="127"/>
      <c r="AC455" s="127"/>
      <c r="AZ455" s="127"/>
      <c r="BA455" s="127"/>
      <c r="BL455" s="127"/>
      <c r="BM455" s="127"/>
    </row>
    <row r="456" spans="4:65" s="126" customFormat="1" ht="12.75">
      <c r="D456" s="127"/>
      <c r="E456" s="127"/>
      <c r="X456" s="127"/>
      <c r="AC456" s="127"/>
      <c r="AZ456" s="127"/>
      <c r="BA456" s="127"/>
      <c r="BL456" s="127"/>
      <c r="BM456" s="127"/>
    </row>
    <row r="457" spans="4:65" s="126" customFormat="1" ht="12.75">
      <c r="D457" s="127"/>
      <c r="E457" s="127"/>
      <c r="X457" s="127"/>
      <c r="AC457" s="127"/>
      <c r="AZ457" s="127"/>
      <c r="BA457" s="127"/>
      <c r="BL457" s="127"/>
      <c r="BM457" s="127"/>
    </row>
    <row r="458" spans="4:65" s="126" customFormat="1" ht="12.75">
      <c r="D458" s="127"/>
      <c r="E458" s="127"/>
      <c r="X458" s="127"/>
      <c r="AC458" s="127"/>
      <c r="AZ458" s="127"/>
      <c r="BA458" s="127"/>
      <c r="BL458" s="127"/>
      <c r="BM458" s="127"/>
    </row>
    <row r="459" spans="4:65" s="126" customFormat="1" ht="12.75">
      <c r="D459" s="127"/>
      <c r="E459" s="127"/>
      <c r="X459" s="127"/>
      <c r="AC459" s="127"/>
      <c r="AZ459" s="127"/>
      <c r="BA459" s="127"/>
      <c r="BL459" s="127"/>
      <c r="BM459" s="127"/>
    </row>
    <row r="460" spans="4:65" s="126" customFormat="1" ht="12.75">
      <c r="D460" s="127"/>
      <c r="E460" s="127"/>
      <c r="X460" s="127"/>
      <c r="AC460" s="127"/>
      <c r="AZ460" s="127"/>
      <c r="BA460" s="127"/>
      <c r="BL460" s="127"/>
      <c r="BM460" s="127"/>
    </row>
    <row r="461" spans="4:65" s="126" customFormat="1" ht="12.75">
      <c r="D461" s="127"/>
      <c r="E461" s="127"/>
      <c r="X461" s="127"/>
      <c r="AC461" s="127"/>
      <c r="AZ461" s="127"/>
      <c r="BA461" s="127"/>
      <c r="BL461" s="127"/>
      <c r="BM461" s="127"/>
    </row>
    <row r="462" spans="4:65" s="126" customFormat="1" ht="12.75">
      <c r="D462" s="127"/>
      <c r="E462" s="127"/>
      <c r="X462" s="127"/>
      <c r="AC462" s="127"/>
      <c r="AZ462" s="127"/>
      <c r="BA462" s="127"/>
      <c r="BL462" s="127"/>
      <c r="BM462" s="127"/>
    </row>
    <row r="463" spans="4:65" s="126" customFormat="1" ht="12.75">
      <c r="D463" s="127"/>
      <c r="E463" s="127"/>
      <c r="X463" s="127"/>
      <c r="AC463" s="127"/>
      <c r="AZ463" s="127"/>
      <c r="BA463" s="127"/>
      <c r="BL463" s="127"/>
      <c r="BM463" s="127"/>
    </row>
    <row r="464" spans="4:65" s="126" customFormat="1" ht="12.75">
      <c r="D464" s="127"/>
      <c r="E464" s="127"/>
      <c r="X464" s="127"/>
      <c r="AC464" s="127"/>
      <c r="AZ464" s="127"/>
      <c r="BA464" s="127"/>
      <c r="BL464" s="127"/>
      <c r="BM464" s="127"/>
    </row>
    <row r="465" spans="4:65" s="126" customFormat="1" ht="12.75">
      <c r="D465" s="127"/>
      <c r="E465" s="127"/>
      <c r="X465" s="127"/>
      <c r="AC465" s="127"/>
      <c r="AZ465" s="127"/>
      <c r="BA465" s="127"/>
      <c r="BL465" s="127"/>
      <c r="BM465" s="127"/>
    </row>
    <row r="466" spans="4:65" s="126" customFormat="1" ht="12.75">
      <c r="D466" s="127"/>
      <c r="E466" s="127"/>
      <c r="X466" s="127"/>
      <c r="AC466" s="127"/>
      <c r="AZ466" s="127"/>
      <c r="BA466" s="127"/>
      <c r="BL466" s="127"/>
      <c r="BM466" s="127"/>
    </row>
    <row r="467" spans="4:65" s="126" customFormat="1" ht="12.75">
      <c r="D467" s="127"/>
      <c r="E467" s="127"/>
      <c r="X467" s="127"/>
      <c r="AC467" s="127"/>
      <c r="AZ467" s="127"/>
      <c r="BA467" s="127"/>
      <c r="BL467" s="127"/>
      <c r="BM467" s="127"/>
    </row>
    <row r="468" spans="4:65" s="126" customFormat="1" ht="12.75">
      <c r="D468" s="127"/>
      <c r="E468" s="127"/>
      <c r="X468" s="127"/>
      <c r="AC468" s="127"/>
      <c r="AZ468" s="127"/>
      <c r="BA468" s="127"/>
      <c r="BL468" s="127"/>
      <c r="BM468" s="127"/>
    </row>
    <row r="469" spans="4:65" s="126" customFormat="1" ht="12.75">
      <c r="D469" s="127"/>
      <c r="E469" s="127"/>
      <c r="X469" s="127"/>
      <c r="AC469" s="127"/>
      <c r="AZ469" s="127"/>
      <c r="BA469" s="127"/>
      <c r="BL469" s="127"/>
      <c r="BM469" s="127"/>
    </row>
    <row r="470" spans="4:65" s="126" customFormat="1" ht="12.75">
      <c r="D470" s="127"/>
      <c r="E470" s="127"/>
      <c r="X470" s="127"/>
      <c r="AC470" s="127"/>
      <c r="AZ470" s="127"/>
      <c r="BA470" s="127"/>
      <c r="BL470" s="127"/>
      <c r="BM470" s="127"/>
    </row>
    <row r="471" spans="4:65" s="126" customFormat="1" ht="12.75">
      <c r="D471" s="127"/>
      <c r="E471" s="127"/>
      <c r="X471" s="127"/>
      <c r="AC471" s="127"/>
      <c r="AZ471" s="127"/>
      <c r="BA471" s="127"/>
      <c r="BL471" s="127"/>
      <c r="BM471" s="127"/>
    </row>
    <row r="472" spans="4:65" s="126" customFormat="1" ht="12.75">
      <c r="D472" s="127"/>
      <c r="E472" s="127"/>
      <c r="X472" s="127"/>
      <c r="AC472" s="127"/>
      <c r="AZ472" s="127"/>
      <c r="BA472" s="127"/>
      <c r="BL472" s="127"/>
      <c r="BM472" s="127"/>
    </row>
    <row r="473" spans="4:65" s="126" customFormat="1" ht="12.75">
      <c r="D473" s="127"/>
      <c r="E473" s="127"/>
      <c r="X473" s="127"/>
      <c r="AC473" s="127"/>
      <c r="AZ473" s="127"/>
      <c r="BA473" s="127"/>
      <c r="BL473" s="127"/>
      <c r="BM473" s="127"/>
    </row>
    <row r="474" spans="4:65" s="126" customFormat="1" ht="12.75">
      <c r="D474" s="127"/>
      <c r="E474" s="127"/>
      <c r="X474" s="127"/>
      <c r="AC474" s="127"/>
      <c r="AZ474" s="127"/>
      <c r="BA474" s="127"/>
      <c r="BL474" s="127"/>
      <c r="BM474" s="127"/>
    </row>
    <row r="475" spans="4:65" s="126" customFormat="1" ht="12.75">
      <c r="D475" s="127"/>
      <c r="E475" s="127"/>
      <c r="X475" s="127"/>
      <c r="AC475" s="127"/>
      <c r="AZ475" s="127"/>
      <c r="BA475" s="127"/>
      <c r="BL475" s="127"/>
      <c r="BM475" s="127"/>
    </row>
    <row r="476" spans="4:65" s="126" customFormat="1" ht="12.75">
      <c r="D476" s="127"/>
      <c r="E476" s="127"/>
      <c r="X476" s="127"/>
      <c r="AC476" s="127"/>
      <c r="AZ476" s="127"/>
      <c r="BA476" s="127"/>
      <c r="BL476" s="127"/>
      <c r="BM476" s="127"/>
    </row>
    <row r="477" spans="4:65" s="126" customFormat="1" ht="12.75">
      <c r="D477" s="127"/>
      <c r="E477" s="127"/>
      <c r="X477" s="127"/>
      <c r="AC477" s="127"/>
      <c r="AZ477" s="127"/>
      <c r="BA477" s="127"/>
      <c r="BL477" s="127"/>
      <c r="BM477" s="127"/>
    </row>
    <row r="478" spans="4:65" s="126" customFormat="1" ht="12.75">
      <c r="D478" s="127"/>
      <c r="E478" s="127"/>
      <c r="X478" s="127"/>
      <c r="AC478" s="127"/>
      <c r="AZ478" s="127"/>
      <c r="BA478" s="127"/>
      <c r="BL478" s="127"/>
      <c r="BM478" s="127"/>
    </row>
    <row r="479" spans="4:65" s="126" customFormat="1" ht="12.75">
      <c r="D479" s="127"/>
      <c r="E479" s="127"/>
      <c r="X479" s="127"/>
      <c r="AC479" s="127"/>
      <c r="AZ479" s="127"/>
      <c r="BA479" s="127"/>
      <c r="BL479" s="127"/>
      <c r="BM479" s="127"/>
    </row>
    <row r="480" spans="4:65" s="126" customFormat="1" ht="12.75">
      <c r="D480" s="127"/>
      <c r="E480" s="127"/>
      <c r="X480" s="127"/>
      <c r="AC480" s="127"/>
      <c r="AZ480" s="127"/>
      <c r="BA480" s="127"/>
      <c r="BL480" s="127"/>
      <c r="BM480" s="127"/>
    </row>
    <row r="481" spans="4:65" s="126" customFormat="1" ht="12.75">
      <c r="D481" s="127"/>
      <c r="E481" s="127"/>
      <c r="X481" s="127"/>
      <c r="AC481" s="127"/>
      <c r="AZ481" s="127"/>
      <c r="BA481" s="127"/>
      <c r="BL481" s="127"/>
      <c r="BM481" s="127"/>
    </row>
    <row r="482" spans="4:65" s="126" customFormat="1" ht="12.75">
      <c r="D482" s="127"/>
      <c r="E482" s="127"/>
      <c r="X482" s="127"/>
      <c r="AC482" s="127"/>
      <c r="AZ482" s="127"/>
      <c r="BA482" s="127"/>
      <c r="BL482" s="127"/>
      <c r="BM482" s="127"/>
    </row>
    <row r="483" spans="4:65" s="126" customFormat="1" ht="12.75">
      <c r="D483" s="127"/>
      <c r="E483" s="127"/>
      <c r="X483" s="127"/>
      <c r="AC483" s="127"/>
      <c r="AZ483" s="127"/>
      <c r="BA483" s="127"/>
      <c r="BL483" s="127"/>
      <c r="BM483" s="127"/>
    </row>
    <row r="484" spans="4:65" s="126" customFormat="1" ht="12.75">
      <c r="D484" s="127"/>
      <c r="E484" s="127"/>
      <c r="X484" s="127"/>
      <c r="AC484" s="127"/>
      <c r="AZ484" s="127"/>
      <c r="BA484" s="127"/>
      <c r="BL484" s="127"/>
      <c r="BM484" s="127"/>
    </row>
    <row r="485" spans="4:65" s="126" customFormat="1" ht="12.75">
      <c r="D485" s="127"/>
      <c r="E485" s="127"/>
      <c r="X485" s="127"/>
      <c r="AC485" s="127"/>
      <c r="AZ485" s="127"/>
      <c r="BA485" s="127"/>
      <c r="BL485" s="127"/>
      <c r="BM485" s="127"/>
    </row>
    <row r="486" spans="4:65" s="126" customFormat="1" ht="12.75">
      <c r="D486" s="127"/>
      <c r="E486" s="127"/>
      <c r="X486" s="127"/>
      <c r="AC486" s="127"/>
      <c r="AZ486" s="127"/>
      <c r="BA486" s="127"/>
      <c r="BL486" s="127"/>
      <c r="BM486" s="127"/>
    </row>
    <row r="487" spans="4:65" s="126" customFormat="1" ht="12.75">
      <c r="D487" s="127"/>
      <c r="E487" s="127"/>
      <c r="X487" s="127"/>
      <c r="AC487" s="127"/>
      <c r="AZ487" s="127"/>
      <c r="BA487" s="127"/>
      <c r="BL487" s="127"/>
      <c r="BM487" s="127"/>
    </row>
    <row r="488" spans="4:65" s="126" customFormat="1" ht="12.75">
      <c r="D488" s="127"/>
      <c r="E488" s="127"/>
      <c r="X488" s="127"/>
      <c r="AC488" s="127"/>
      <c r="AZ488" s="127"/>
      <c r="BA488" s="127"/>
      <c r="BL488" s="127"/>
      <c r="BM488" s="127"/>
    </row>
    <row r="489" spans="4:65" s="126" customFormat="1" ht="12.75">
      <c r="D489" s="127"/>
      <c r="E489" s="127"/>
      <c r="X489" s="127"/>
      <c r="AC489" s="127"/>
      <c r="AZ489" s="127"/>
      <c r="BA489" s="127"/>
      <c r="BL489" s="127"/>
      <c r="BM489" s="127"/>
    </row>
    <row r="490" spans="4:65" s="126" customFormat="1" ht="12.75">
      <c r="D490" s="127"/>
      <c r="E490" s="127"/>
      <c r="X490" s="127"/>
      <c r="AC490" s="127"/>
      <c r="AZ490" s="127"/>
      <c r="BA490" s="127"/>
      <c r="BL490" s="127"/>
      <c r="BM490" s="127"/>
    </row>
    <row r="491" spans="4:65" s="126" customFormat="1" ht="12.75">
      <c r="D491" s="127"/>
      <c r="E491" s="127"/>
      <c r="X491" s="127"/>
      <c r="AC491" s="127"/>
      <c r="AZ491" s="127"/>
      <c r="BA491" s="127"/>
      <c r="BL491" s="127"/>
      <c r="BM491" s="127"/>
    </row>
    <row r="492" spans="4:65" s="126" customFormat="1" ht="12.75">
      <c r="D492" s="127"/>
      <c r="E492" s="127"/>
      <c r="X492" s="127"/>
      <c r="AC492" s="127"/>
      <c r="AZ492" s="127"/>
      <c r="BA492" s="127"/>
      <c r="BL492" s="127"/>
      <c r="BM492" s="127"/>
    </row>
    <row r="493" spans="4:65" s="126" customFormat="1" ht="12.75">
      <c r="D493" s="127"/>
      <c r="E493" s="127"/>
      <c r="X493" s="127"/>
      <c r="AC493" s="127"/>
      <c r="AZ493" s="127"/>
      <c r="BA493" s="127"/>
      <c r="BL493" s="127"/>
      <c r="BM493" s="127"/>
    </row>
    <row r="494" spans="4:65" s="126" customFormat="1" ht="12.75">
      <c r="D494" s="127"/>
      <c r="E494" s="127"/>
      <c r="X494" s="127"/>
      <c r="AC494" s="127"/>
      <c r="AZ494" s="127"/>
      <c r="BA494" s="127"/>
      <c r="BL494" s="127"/>
      <c r="BM494" s="127"/>
    </row>
    <row r="495" spans="4:65" s="126" customFormat="1" ht="12.75">
      <c r="D495" s="127"/>
      <c r="E495" s="127"/>
      <c r="X495" s="127"/>
      <c r="AC495" s="127"/>
      <c r="AZ495" s="127"/>
      <c r="BA495" s="127"/>
      <c r="BL495" s="127"/>
      <c r="BM495" s="127"/>
    </row>
    <row r="496" spans="4:65" s="126" customFormat="1" ht="12.75">
      <c r="D496" s="127"/>
      <c r="E496" s="127"/>
      <c r="X496" s="127"/>
      <c r="AC496" s="127"/>
      <c r="AZ496" s="127"/>
      <c r="BA496" s="127"/>
      <c r="BL496" s="127"/>
      <c r="BM496" s="127"/>
    </row>
    <row r="497" spans="4:65" s="126" customFormat="1" ht="12.75">
      <c r="D497" s="127"/>
      <c r="E497" s="127"/>
      <c r="X497" s="127"/>
      <c r="AC497" s="127"/>
      <c r="AZ497" s="127"/>
      <c r="BA497" s="127"/>
      <c r="BL497" s="127"/>
      <c r="BM497" s="127"/>
    </row>
    <row r="498" spans="4:65" s="126" customFormat="1" ht="12.75">
      <c r="D498" s="127"/>
      <c r="E498" s="127"/>
      <c r="X498" s="127"/>
      <c r="AC498" s="127"/>
      <c r="AZ498" s="127"/>
      <c r="BA498" s="127"/>
      <c r="BL498" s="127"/>
      <c r="BM498" s="127"/>
    </row>
    <row r="499" spans="4:65" s="126" customFormat="1" ht="12.75">
      <c r="D499" s="127"/>
      <c r="E499" s="127"/>
      <c r="X499" s="127"/>
      <c r="AC499" s="127"/>
      <c r="AZ499" s="127"/>
      <c r="BA499" s="127"/>
      <c r="BL499" s="127"/>
      <c r="BM499" s="127"/>
    </row>
    <row r="500" spans="4:65" s="126" customFormat="1" ht="12.75">
      <c r="D500" s="127"/>
      <c r="E500" s="127"/>
      <c r="X500" s="127"/>
      <c r="AC500" s="127"/>
      <c r="AZ500" s="127"/>
      <c r="BA500" s="127"/>
      <c r="BL500" s="127"/>
      <c r="BM500" s="127"/>
    </row>
    <row r="501" spans="4:65" s="126" customFormat="1" ht="12.75">
      <c r="D501" s="127"/>
      <c r="E501" s="127"/>
      <c r="X501" s="127"/>
      <c r="AC501" s="127"/>
      <c r="AZ501" s="127"/>
      <c r="BA501" s="127"/>
      <c r="BL501" s="127"/>
      <c r="BM501" s="127"/>
    </row>
    <row r="502" spans="4:65" s="126" customFormat="1" ht="12.75">
      <c r="D502" s="127"/>
      <c r="E502" s="127"/>
      <c r="X502" s="127"/>
      <c r="AC502" s="127"/>
      <c r="AZ502" s="127"/>
      <c r="BA502" s="127"/>
      <c r="BL502" s="127"/>
      <c r="BM502" s="127"/>
    </row>
    <row r="503" spans="4:65" s="126" customFormat="1" ht="12.75">
      <c r="D503" s="127"/>
      <c r="E503" s="127"/>
      <c r="X503" s="127"/>
      <c r="AC503" s="127"/>
      <c r="AZ503" s="127"/>
      <c r="BA503" s="127"/>
      <c r="BL503" s="127"/>
      <c r="BM503" s="127"/>
    </row>
    <row r="504" spans="4:64" s="126" customFormat="1" ht="12.75">
      <c r="D504" s="127"/>
      <c r="E504" s="127"/>
      <c r="X504" s="127"/>
      <c r="AC504" s="127"/>
      <c r="AZ504" s="127"/>
      <c r="BL504" s="127"/>
    </row>
    <row r="505" spans="4:65" s="126" customFormat="1" ht="12.75">
      <c r="D505" s="127"/>
      <c r="E505" s="127"/>
      <c r="X505" s="127"/>
      <c r="AC505" s="127"/>
      <c r="AZ505" s="127"/>
      <c r="BA505" s="127"/>
      <c r="BL505" s="127"/>
      <c r="BM505" s="127"/>
    </row>
    <row r="506" spans="4:65" s="126" customFormat="1" ht="12.75">
      <c r="D506" s="127"/>
      <c r="E506" s="127"/>
      <c r="X506" s="127"/>
      <c r="AC506" s="127"/>
      <c r="AZ506" s="127"/>
      <c r="BA506" s="127"/>
      <c r="BL506" s="127"/>
      <c r="BM506" s="127"/>
    </row>
    <row r="507" spans="4:65" s="126" customFormat="1" ht="12.75">
      <c r="D507" s="127"/>
      <c r="E507" s="127"/>
      <c r="X507" s="127"/>
      <c r="AC507" s="127"/>
      <c r="AZ507" s="127"/>
      <c r="BA507" s="127"/>
      <c r="BL507" s="127"/>
      <c r="BM507" s="127"/>
    </row>
    <row r="508" spans="4:65" s="126" customFormat="1" ht="12.75">
      <c r="D508" s="127"/>
      <c r="E508" s="127"/>
      <c r="X508" s="127"/>
      <c r="AC508" s="127"/>
      <c r="AZ508" s="127"/>
      <c r="BA508" s="127"/>
      <c r="BL508" s="127"/>
      <c r="BM508" s="127"/>
    </row>
    <row r="509" spans="4:64" s="126" customFormat="1" ht="12.75">
      <c r="D509" s="127"/>
      <c r="E509" s="127"/>
      <c r="X509" s="127"/>
      <c r="AC509" s="127"/>
      <c r="AZ509" s="127"/>
      <c r="BL509" s="127"/>
    </row>
    <row r="510" spans="4:64" s="126" customFormat="1" ht="12.75">
      <c r="D510" s="127"/>
      <c r="E510" s="127"/>
      <c r="X510" s="127"/>
      <c r="AC510" s="127"/>
      <c r="AZ510" s="127"/>
      <c r="BL510" s="127"/>
    </row>
    <row r="511" spans="4:64" s="126" customFormat="1" ht="12.75">
      <c r="D511" s="127"/>
      <c r="E511" s="127"/>
      <c r="X511" s="127"/>
      <c r="AC511" s="127"/>
      <c r="AZ511" s="127"/>
      <c r="BL511" s="127"/>
    </row>
    <row r="512" spans="4:65" s="126" customFormat="1" ht="12.75">
      <c r="D512" s="127"/>
      <c r="E512" s="127"/>
      <c r="X512" s="127"/>
      <c r="AC512" s="127"/>
      <c r="AZ512" s="127"/>
      <c r="BA512" s="127"/>
      <c r="BL512" s="127"/>
      <c r="BM512" s="127"/>
    </row>
    <row r="513" spans="4:65" s="126" customFormat="1" ht="12.75">
      <c r="D513" s="127"/>
      <c r="E513" s="127"/>
      <c r="X513" s="127"/>
      <c r="AC513" s="127"/>
      <c r="AZ513" s="127"/>
      <c r="BA513" s="127"/>
      <c r="BL513" s="127"/>
      <c r="BM513" s="127"/>
    </row>
    <row r="514" spans="4:65" s="126" customFormat="1" ht="12.75">
      <c r="D514" s="127"/>
      <c r="E514" s="127"/>
      <c r="X514" s="127"/>
      <c r="AC514" s="127"/>
      <c r="AZ514" s="127"/>
      <c r="BA514" s="127"/>
      <c r="BL514" s="127"/>
      <c r="BM514" s="127"/>
    </row>
    <row r="515" spans="4:65" s="126" customFormat="1" ht="12.75">
      <c r="D515" s="127"/>
      <c r="E515" s="127"/>
      <c r="X515" s="127"/>
      <c r="AC515" s="127"/>
      <c r="AZ515" s="127"/>
      <c r="BA515" s="127"/>
      <c r="BL515" s="127"/>
      <c r="BM515" s="127"/>
    </row>
    <row r="516" spans="4:65" s="126" customFormat="1" ht="12.75">
      <c r="D516" s="127"/>
      <c r="E516" s="127"/>
      <c r="X516" s="127"/>
      <c r="AC516" s="127"/>
      <c r="AZ516" s="127"/>
      <c r="BA516" s="127"/>
      <c r="BL516" s="127"/>
      <c r="BM516" s="127"/>
    </row>
    <row r="517" spans="4:65" s="126" customFormat="1" ht="12.75">
      <c r="D517" s="127"/>
      <c r="E517" s="127"/>
      <c r="X517" s="127"/>
      <c r="AC517" s="127"/>
      <c r="AZ517" s="127"/>
      <c r="BA517" s="127"/>
      <c r="BL517" s="127"/>
      <c r="BM517" s="127"/>
    </row>
    <row r="518" spans="4:65" s="126" customFormat="1" ht="12.75">
      <c r="D518" s="127"/>
      <c r="E518" s="127"/>
      <c r="X518" s="127"/>
      <c r="AC518" s="127"/>
      <c r="AZ518" s="127"/>
      <c r="BA518" s="127"/>
      <c r="BL518" s="127"/>
      <c r="BM518" s="127"/>
    </row>
    <row r="519" spans="4:65" s="126" customFormat="1" ht="12.75">
      <c r="D519" s="127"/>
      <c r="E519" s="127"/>
      <c r="X519" s="127"/>
      <c r="AC519" s="127"/>
      <c r="AZ519" s="127"/>
      <c r="BA519" s="127"/>
      <c r="BL519" s="127"/>
      <c r="BM519" s="127"/>
    </row>
    <row r="520" spans="4:65" s="126" customFormat="1" ht="12.75">
      <c r="D520" s="127"/>
      <c r="E520" s="127"/>
      <c r="X520" s="127"/>
      <c r="AC520" s="127"/>
      <c r="AZ520" s="127"/>
      <c r="BA520" s="127"/>
      <c r="BL520" s="127"/>
      <c r="BM520" s="127"/>
    </row>
    <row r="521" spans="4:65" s="126" customFormat="1" ht="12.75">
      <c r="D521" s="127"/>
      <c r="E521" s="127"/>
      <c r="X521" s="127"/>
      <c r="AC521" s="127"/>
      <c r="AZ521" s="127"/>
      <c r="BA521" s="127"/>
      <c r="BL521" s="127"/>
      <c r="BM521" s="127"/>
    </row>
    <row r="522" spans="4:65" s="126" customFormat="1" ht="12.75">
      <c r="D522" s="127"/>
      <c r="E522" s="127"/>
      <c r="X522" s="127"/>
      <c r="AC522" s="127"/>
      <c r="AZ522" s="127"/>
      <c r="BA522" s="127"/>
      <c r="BL522" s="127"/>
      <c r="BM522" s="127"/>
    </row>
    <row r="523" spans="4:65" s="126" customFormat="1" ht="12.75">
      <c r="D523" s="127"/>
      <c r="E523" s="127"/>
      <c r="X523" s="127"/>
      <c r="AC523" s="127"/>
      <c r="AZ523" s="127"/>
      <c r="BA523" s="127"/>
      <c r="BL523" s="127"/>
      <c r="BM523" s="127"/>
    </row>
    <row r="524" spans="4:65" s="126" customFormat="1" ht="12.75">
      <c r="D524" s="127"/>
      <c r="E524" s="127"/>
      <c r="X524" s="127"/>
      <c r="AC524" s="127"/>
      <c r="AZ524" s="127"/>
      <c r="BA524" s="127"/>
      <c r="BL524" s="127"/>
      <c r="BM524" s="127"/>
    </row>
    <row r="525" spans="4:65" s="126" customFormat="1" ht="12.75">
      <c r="D525" s="127"/>
      <c r="E525" s="127"/>
      <c r="X525" s="127"/>
      <c r="AC525" s="127"/>
      <c r="AZ525" s="127"/>
      <c r="BA525" s="127"/>
      <c r="BL525" s="127"/>
      <c r="BM525" s="127"/>
    </row>
    <row r="526" spans="4:65" s="126" customFormat="1" ht="12.75">
      <c r="D526" s="127"/>
      <c r="E526" s="127"/>
      <c r="X526" s="127"/>
      <c r="AC526" s="127"/>
      <c r="AZ526" s="127"/>
      <c r="BA526" s="127"/>
      <c r="BL526" s="127"/>
      <c r="BM526" s="127"/>
    </row>
    <row r="527" spans="4:65" s="126" customFormat="1" ht="12.75">
      <c r="D527" s="127"/>
      <c r="E527" s="127"/>
      <c r="X527" s="127"/>
      <c r="AC527" s="127"/>
      <c r="AZ527" s="127"/>
      <c r="BA527" s="127"/>
      <c r="BL527" s="127"/>
      <c r="BM527" s="127"/>
    </row>
    <row r="528" spans="4:65" s="126" customFormat="1" ht="12.75">
      <c r="D528" s="127"/>
      <c r="E528" s="127"/>
      <c r="X528" s="127"/>
      <c r="AC528" s="127"/>
      <c r="AZ528" s="127"/>
      <c r="BA528" s="127"/>
      <c r="BL528" s="127"/>
      <c r="BM528" s="127"/>
    </row>
    <row r="529" spans="4:65" s="126" customFormat="1" ht="12.75">
      <c r="D529" s="127"/>
      <c r="E529" s="127"/>
      <c r="X529" s="127"/>
      <c r="AC529" s="127"/>
      <c r="AZ529" s="127"/>
      <c r="BA529" s="127"/>
      <c r="BL529" s="127"/>
      <c r="BM529" s="127"/>
    </row>
    <row r="530" spans="4:65" s="126" customFormat="1" ht="12.75">
      <c r="D530" s="127"/>
      <c r="E530" s="127"/>
      <c r="X530" s="127"/>
      <c r="AC530" s="127"/>
      <c r="AZ530" s="127"/>
      <c r="BA530" s="127"/>
      <c r="BL530" s="127"/>
      <c r="BM530" s="127"/>
    </row>
    <row r="531" spans="4:65" s="126" customFormat="1" ht="12.75">
      <c r="D531" s="127"/>
      <c r="E531" s="127"/>
      <c r="X531" s="127"/>
      <c r="AC531" s="127"/>
      <c r="AZ531" s="127"/>
      <c r="BA531" s="127"/>
      <c r="BL531" s="127"/>
      <c r="BM531" s="127"/>
    </row>
    <row r="532" spans="4:65" s="126" customFormat="1" ht="12.75">
      <c r="D532" s="127"/>
      <c r="E532" s="127"/>
      <c r="X532" s="127"/>
      <c r="AC532" s="127"/>
      <c r="AZ532" s="127"/>
      <c r="BA532" s="127"/>
      <c r="BL532" s="127"/>
      <c r="BM532" s="127"/>
    </row>
    <row r="533" spans="4:65" s="126" customFormat="1" ht="12.75">
      <c r="D533" s="127"/>
      <c r="E533" s="127"/>
      <c r="X533" s="127"/>
      <c r="AC533" s="127"/>
      <c r="AZ533" s="127"/>
      <c r="BA533" s="127"/>
      <c r="BL533" s="127"/>
      <c r="BM533" s="127"/>
    </row>
    <row r="534" spans="4:65" s="126" customFormat="1" ht="12.75">
      <c r="D534" s="127"/>
      <c r="E534" s="127"/>
      <c r="X534" s="127"/>
      <c r="AC534" s="127"/>
      <c r="AZ534" s="127"/>
      <c r="BA534" s="127"/>
      <c r="BL534" s="127"/>
      <c r="BM534" s="127"/>
    </row>
    <row r="535" spans="4:65" s="126" customFormat="1" ht="12.75">
      <c r="D535" s="127"/>
      <c r="E535" s="127"/>
      <c r="X535" s="127"/>
      <c r="AC535" s="127"/>
      <c r="AZ535" s="127"/>
      <c r="BA535" s="127"/>
      <c r="BL535" s="127"/>
      <c r="BM535" s="127"/>
    </row>
    <row r="536" spans="4:65" s="126" customFormat="1" ht="12.75">
      <c r="D536" s="127"/>
      <c r="E536" s="127"/>
      <c r="X536" s="127"/>
      <c r="AC536" s="127"/>
      <c r="AZ536" s="127"/>
      <c r="BA536" s="127"/>
      <c r="BL536" s="127"/>
      <c r="BM536" s="127"/>
    </row>
    <row r="537" spans="4:65" s="126" customFormat="1" ht="12.75">
      <c r="D537" s="127"/>
      <c r="E537" s="127"/>
      <c r="X537" s="127"/>
      <c r="AC537" s="127"/>
      <c r="AZ537" s="127"/>
      <c r="BA537" s="127"/>
      <c r="BL537" s="127"/>
      <c r="BM537" s="127"/>
    </row>
    <row r="538" spans="4:65" s="126" customFormat="1" ht="12.75">
      <c r="D538" s="127"/>
      <c r="E538" s="127"/>
      <c r="X538" s="127"/>
      <c r="AC538" s="127"/>
      <c r="AZ538" s="127"/>
      <c r="BA538" s="127"/>
      <c r="BL538" s="127"/>
      <c r="BM538" s="127"/>
    </row>
    <row r="539" spans="4:65" s="126" customFormat="1" ht="12.75">
      <c r="D539" s="127"/>
      <c r="E539" s="127"/>
      <c r="X539" s="127"/>
      <c r="AC539" s="127"/>
      <c r="AZ539" s="127"/>
      <c r="BA539" s="127"/>
      <c r="BL539" s="127"/>
      <c r="BM539" s="127"/>
    </row>
    <row r="540" spans="4:65" s="126" customFormat="1" ht="12.75">
      <c r="D540" s="127"/>
      <c r="E540" s="127"/>
      <c r="X540" s="127"/>
      <c r="AC540" s="127"/>
      <c r="AZ540" s="127"/>
      <c r="BA540" s="127"/>
      <c r="BL540" s="127"/>
      <c r="BM540" s="127"/>
    </row>
    <row r="541" spans="4:65" s="126" customFormat="1" ht="12.75">
      <c r="D541" s="127"/>
      <c r="E541" s="127"/>
      <c r="X541" s="127"/>
      <c r="AC541" s="127"/>
      <c r="AZ541" s="127"/>
      <c r="BA541" s="127"/>
      <c r="BL541" s="127"/>
      <c r="BM541" s="127"/>
    </row>
    <row r="542" spans="4:65" s="126" customFormat="1" ht="12.75">
      <c r="D542" s="127"/>
      <c r="E542" s="127"/>
      <c r="X542" s="127"/>
      <c r="AC542" s="127"/>
      <c r="AZ542" s="127"/>
      <c r="BA542" s="127"/>
      <c r="BL542" s="127"/>
      <c r="BM542" s="127"/>
    </row>
    <row r="543" spans="4:65" s="126" customFormat="1" ht="12.75">
      <c r="D543" s="127"/>
      <c r="E543" s="127"/>
      <c r="X543" s="127"/>
      <c r="AC543" s="127"/>
      <c r="AZ543" s="127"/>
      <c r="BA543" s="127"/>
      <c r="BL543" s="127"/>
      <c r="BM543" s="127"/>
    </row>
    <row r="544" spans="4:65" s="126" customFormat="1" ht="12.75">
      <c r="D544" s="127"/>
      <c r="E544" s="127"/>
      <c r="X544" s="127"/>
      <c r="AC544" s="127"/>
      <c r="AZ544" s="127"/>
      <c r="BA544" s="127"/>
      <c r="BL544" s="127"/>
      <c r="BM544" s="127"/>
    </row>
    <row r="545" spans="4:65" s="126" customFormat="1" ht="12.75">
      <c r="D545" s="127"/>
      <c r="E545" s="127"/>
      <c r="X545" s="127"/>
      <c r="AC545" s="127"/>
      <c r="AZ545" s="127"/>
      <c r="BA545" s="127"/>
      <c r="BL545" s="127"/>
      <c r="BM545" s="127"/>
    </row>
    <row r="546" spans="4:65" s="126" customFormat="1" ht="12.75">
      <c r="D546" s="127"/>
      <c r="E546" s="127"/>
      <c r="X546" s="127"/>
      <c r="AC546" s="127"/>
      <c r="AZ546" s="127"/>
      <c r="BA546" s="127"/>
      <c r="BL546" s="127"/>
      <c r="BM546" s="127"/>
    </row>
    <row r="547" spans="4:65" s="126" customFormat="1" ht="12.75">
      <c r="D547" s="127"/>
      <c r="E547" s="127"/>
      <c r="X547" s="127"/>
      <c r="AC547" s="127"/>
      <c r="AZ547" s="127"/>
      <c r="BA547" s="127"/>
      <c r="BL547" s="127"/>
      <c r="BM547" s="127"/>
    </row>
    <row r="548" spans="4:65" s="126" customFormat="1" ht="12.75">
      <c r="D548" s="127"/>
      <c r="E548" s="127"/>
      <c r="X548" s="127"/>
      <c r="AC548" s="127"/>
      <c r="AZ548" s="127"/>
      <c r="BA548" s="127"/>
      <c r="BL548" s="127"/>
      <c r="BM548" s="127"/>
    </row>
    <row r="549" spans="4:65" s="126" customFormat="1" ht="12.75">
      <c r="D549" s="127"/>
      <c r="E549" s="127"/>
      <c r="X549" s="127"/>
      <c r="AC549" s="127"/>
      <c r="AZ549" s="127"/>
      <c r="BA549" s="127"/>
      <c r="BL549" s="127"/>
      <c r="BM549" s="127"/>
    </row>
    <row r="550" spans="4:65" s="126" customFormat="1" ht="12.75">
      <c r="D550" s="127"/>
      <c r="E550" s="127"/>
      <c r="X550" s="127"/>
      <c r="AC550" s="127"/>
      <c r="AZ550" s="127"/>
      <c r="BA550" s="127"/>
      <c r="BL550" s="127"/>
      <c r="BM550" s="127"/>
    </row>
    <row r="551" spans="4:65" s="126" customFormat="1" ht="12.75">
      <c r="D551" s="127"/>
      <c r="E551" s="127"/>
      <c r="X551" s="127"/>
      <c r="AC551" s="127"/>
      <c r="AZ551" s="127"/>
      <c r="BA551" s="127"/>
      <c r="BL551" s="127"/>
      <c r="BM551" s="127"/>
    </row>
    <row r="552" spans="4:65" s="126" customFormat="1" ht="12.75">
      <c r="D552" s="127"/>
      <c r="E552" s="127"/>
      <c r="X552" s="127"/>
      <c r="AC552" s="127"/>
      <c r="AZ552" s="127"/>
      <c r="BA552" s="127"/>
      <c r="BL552" s="127"/>
      <c r="BM552" s="127"/>
    </row>
    <row r="553" spans="4:65" s="126" customFormat="1" ht="12.75">
      <c r="D553" s="127"/>
      <c r="E553" s="127"/>
      <c r="X553" s="127"/>
      <c r="AC553" s="127"/>
      <c r="AZ553" s="127"/>
      <c r="BA553" s="127"/>
      <c r="BL553" s="127"/>
      <c r="BM553" s="127"/>
    </row>
    <row r="554" spans="4:65" s="126" customFormat="1" ht="12.75">
      <c r="D554" s="127"/>
      <c r="E554" s="127"/>
      <c r="X554" s="127"/>
      <c r="AC554" s="127"/>
      <c r="AZ554" s="127"/>
      <c r="BA554" s="127"/>
      <c r="BL554" s="127"/>
      <c r="BM554" s="127"/>
    </row>
    <row r="555" spans="4:65" s="126" customFormat="1" ht="12.75">
      <c r="D555" s="127"/>
      <c r="E555" s="127"/>
      <c r="X555" s="127"/>
      <c r="AC555" s="127"/>
      <c r="AZ555" s="127"/>
      <c r="BA555" s="127"/>
      <c r="BL555" s="127"/>
      <c r="BM555" s="127"/>
    </row>
    <row r="556" spans="4:65" s="126" customFormat="1" ht="12.75">
      <c r="D556" s="127"/>
      <c r="E556" s="127"/>
      <c r="X556" s="127"/>
      <c r="AC556" s="127"/>
      <c r="AZ556" s="127"/>
      <c r="BA556" s="127"/>
      <c r="BL556" s="127"/>
      <c r="BM556" s="127"/>
    </row>
    <row r="557" spans="4:65" s="126" customFormat="1" ht="12.75">
      <c r="D557" s="127"/>
      <c r="E557" s="127"/>
      <c r="X557" s="127"/>
      <c r="AC557" s="127"/>
      <c r="AZ557" s="127"/>
      <c r="BA557" s="127"/>
      <c r="BL557" s="127"/>
      <c r="BM557" s="127"/>
    </row>
    <row r="558" spans="4:65" s="126" customFormat="1" ht="12.75">
      <c r="D558" s="127"/>
      <c r="E558" s="127"/>
      <c r="X558" s="127"/>
      <c r="AC558" s="127"/>
      <c r="AZ558" s="127"/>
      <c r="BA558" s="127"/>
      <c r="BL558" s="127"/>
      <c r="BM558" s="127"/>
    </row>
    <row r="559" spans="4:65" s="126" customFormat="1" ht="12.75">
      <c r="D559" s="127"/>
      <c r="E559" s="127"/>
      <c r="X559" s="127"/>
      <c r="AC559" s="127"/>
      <c r="AZ559" s="127"/>
      <c r="BA559" s="127"/>
      <c r="BL559" s="127"/>
      <c r="BM559" s="127"/>
    </row>
    <row r="560" spans="4:65" s="126" customFormat="1" ht="12.75">
      <c r="D560" s="127"/>
      <c r="E560" s="127"/>
      <c r="X560" s="127"/>
      <c r="AC560" s="127"/>
      <c r="AZ560" s="127"/>
      <c r="BA560" s="127"/>
      <c r="BL560" s="127"/>
      <c r="BM560" s="127"/>
    </row>
    <row r="561" spans="4:65" s="126" customFormat="1" ht="12.75">
      <c r="D561" s="127"/>
      <c r="E561" s="127"/>
      <c r="X561" s="127"/>
      <c r="AC561" s="127"/>
      <c r="AZ561" s="127"/>
      <c r="BA561" s="127"/>
      <c r="BL561" s="127"/>
      <c r="BM561" s="127"/>
    </row>
    <row r="562" spans="4:65" s="126" customFormat="1" ht="12.75">
      <c r="D562" s="127"/>
      <c r="E562" s="127"/>
      <c r="X562" s="127"/>
      <c r="AC562" s="127"/>
      <c r="AZ562" s="127"/>
      <c r="BA562" s="127"/>
      <c r="BL562" s="127"/>
      <c r="BM562" s="127"/>
    </row>
    <row r="563" spans="4:65" s="126" customFormat="1" ht="12.75">
      <c r="D563" s="127"/>
      <c r="E563" s="127"/>
      <c r="X563" s="127"/>
      <c r="AC563" s="127"/>
      <c r="AZ563" s="127"/>
      <c r="BA563" s="127"/>
      <c r="BL563" s="127"/>
      <c r="BM563" s="127"/>
    </row>
    <row r="564" spans="4:65" s="126" customFormat="1" ht="12.75">
      <c r="D564" s="127"/>
      <c r="E564" s="127"/>
      <c r="X564" s="127"/>
      <c r="AC564" s="127"/>
      <c r="AZ564" s="127"/>
      <c r="BA564" s="127"/>
      <c r="BL564" s="127"/>
      <c r="BM564" s="127"/>
    </row>
    <row r="565" spans="4:65" s="126" customFormat="1" ht="12.75">
      <c r="D565" s="127"/>
      <c r="E565" s="127"/>
      <c r="X565" s="127"/>
      <c r="AC565" s="127"/>
      <c r="AZ565" s="127"/>
      <c r="BA565" s="127"/>
      <c r="BL565" s="127"/>
      <c r="BM565" s="127"/>
    </row>
    <row r="566" spans="4:65" s="126" customFormat="1" ht="12.75">
      <c r="D566" s="127"/>
      <c r="E566" s="127"/>
      <c r="X566" s="127"/>
      <c r="AC566" s="127"/>
      <c r="AZ566" s="127"/>
      <c r="BA566" s="127"/>
      <c r="BL566" s="127"/>
      <c r="BM566" s="127"/>
    </row>
    <row r="567" spans="4:65" s="126" customFormat="1" ht="12.75">
      <c r="D567" s="127"/>
      <c r="E567" s="127"/>
      <c r="X567" s="127"/>
      <c r="AC567" s="127"/>
      <c r="AZ567" s="127"/>
      <c r="BA567" s="127"/>
      <c r="BL567" s="127"/>
      <c r="BM567" s="127"/>
    </row>
    <row r="568" spans="4:65" s="126" customFormat="1" ht="12.75">
      <c r="D568" s="127"/>
      <c r="E568" s="127"/>
      <c r="X568" s="127"/>
      <c r="AC568" s="127"/>
      <c r="AZ568" s="127"/>
      <c r="BA568" s="127"/>
      <c r="BL568" s="127"/>
      <c r="BM568" s="127"/>
    </row>
    <row r="569" spans="4:64" s="126" customFormat="1" ht="12.75">
      <c r="D569" s="127"/>
      <c r="E569" s="127"/>
      <c r="X569" s="127"/>
      <c r="AC569" s="127"/>
      <c r="AZ569" s="127"/>
      <c r="BL569" s="127"/>
    </row>
    <row r="570" spans="4:64" s="126" customFormat="1" ht="12.75">
      <c r="D570" s="127"/>
      <c r="E570" s="127"/>
      <c r="X570" s="127"/>
      <c r="AC570" s="127"/>
      <c r="AZ570" s="127"/>
      <c r="BL570" s="127"/>
    </row>
    <row r="571" spans="4:64" s="126" customFormat="1" ht="12.75">
      <c r="D571" s="127"/>
      <c r="E571" s="127"/>
      <c r="X571" s="127"/>
      <c r="AC571" s="127"/>
      <c r="AZ571" s="127"/>
      <c r="BL571" s="127"/>
    </row>
    <row r="572" spans="4:64" s="126" customFormat="1" ht="12.75">
      <c r="D572" s="127"/>
      <c r="E572" s="127"/>
      <c r="X572" s="127"/>
      <c r="AC572" s="127"/>
      <c r="AZ572" s="127"/>
      <c r="BL572" s="127"/>
    </row>
    <row r="573" spans="4:64" s="126" customFormat="1" ht="12.75">
      <c r="D573" s="127"/>
      <c r="E573" s="127"/>
      <c r="X573" s="127"/>
      <c r="AC573" s="127"/>
      <c r="AZ573" s="127"/>
      <c r="BL573" s="127"/>
    </row>
    <row r="574" spans="4:64" s="126" customFormat="1" ht="12.75">
      <c r="D574" s="127"/>
      <c r="E574" s="127"/>
      <c r="X574" s="127"/>
      <c r="AC574" s="127"/>
      <c r="AZ574" s="127"/>
      <c r="BL574" s="127"/>
    </row>
    <row r="575" spans="4:64" s="126" customFormat="1" ht="12.75">
      <c r="D575" s="127"/>
      <c r="E575" s="127"/>
      <c r="X575" s="127"/>
      <c r="AC575" s="127"/>
      <c r="AZ575" s="127"/>
      <c r="BL575" s="127"/>
    </row>
    <row r="576" spans="4:64" s="126" customFormat="1" ht="12.75">
      <c r="D576" s="127"/>
      <c r="E576" s="127"/>
      <c r="X576" s="127"/>
      <c r="AC576" s="127"/>
      <c r="AZ576" s="127"/>
      <c r="BL576" s="127"/>
    </row>
    <row r="577" spans="4:65" s="126" customFormat="1" ht="12.75">
      <c r="D577" s="127"/>
      <c r="E577" s="127"/>
      <c r="X577" s="127"/>
      <c r="AC577" s="127"/>
      <c r="AZ577" s="127"/>
      <c r="BA577" s="127"/>
      <c r="BL577" s="127"/>
      <c r="BM577" s="127"/>
    </row>
    <row r="578" spans="4:65" s="126" customFormat="1" ht="12.75">
      <c r="D578" s="127"/>
      <c r="E578" s="127"/>
      <c r="X578" s="127"/>
      <c r="AC578" s="127"/>
      <c r="AZ578" s="127"/>
      <c r="BA578" s="127"/>
      <c r="BL578" s="127"/>
      <c r="BM578" s="127"/>
    </row>
    <row r="579" spans="4:65" s="126" customFormat="1" ht="12.75">
      <c r="D579" s="127"/>
      <c r="E579" s="127"/>
      <c r="X579" s="127"/>
      <c r="AC579" s="127"/>
      <c r="AZ579" s="127"/>
      <c r="BA579" s="127"/>
      <c r="BL579" s="127"/>
      <c r="BM579" s="127"/>
    </row>
    <row r="580" spans="4:65" s="126" customFormat="1" ht="12.75">
      <c r="D580" s="127"/>
      <c r="E580" s="127"/>
      <c r="X580" s="127"/>
      <c r="AC580" s="127"/>
      <c r="AZ580" s="127"/>
      <c r="BA580" s="127"/>
      <c r="BL580" s="127"/>
      <c r="BM580" s="127"/>
    </row>
    <row r="581" spans="4:65" s="126" customFormat="1" ht="12.75">
      <c r="D581" s="127"/>
      <c r="E581" s="127"/>
      <c r="X581" s="127"/>
      <c r="AC581" s="127"/>
      <c r="AZ581" s="127"/>
      <c r="BA581" s="127"/>
      <c r="BL581" s="127"/>
      <c r="BM581" s="127"/>
    </row>
    <row r="582" spans="4:65" s="126" customFormat="1" ht="12.75">
      <c r="D582" s="127"/>
      <c r="E582" s="127"/>
      <c r="X582" s="127"/>
      <c r="AC582" s="127"/>
      <c r="AZ582" s="127"/>
      <c r="BA582" s="127"/>
      <c r="BL582" s="127"/>
      <c r="BM582" s="127"/>
    </row>
    <row r="583" spans="4:65" s="126" customFormat="1" ht="12.75">
      <c r="D583" s="127"/>
      <c r="E583" s="127"/>
      <c r="X583" s="127"/>
      <c r="AC583" s="127"/>
      <c r="AZ583" s="127"/>
      <c r="BA583" s="127"/>
      <c r="BL583" s="127"/>
      <c r="BM583" s="127"/>
    </row>
    <row r="584" spans="4:65" s="126" customFormat="1" ht="12.75">
      <c r="D584" s="127"/>
      <c r="E584" s="127"/>
      <c r="X584" s="127"/>
      <c r="AC584" s="127"/>
      <c r="AZ584" s="127"/>
      <c r="BA584" s="127"/>
      <c r="BL584" s="127"/>
      <c r="BM584" s="127"/>
    </row>
    <row r="585" spans="4:65" s="126" customFormat="1" ht="12.75">
      <c r="D585" s="127"/>
      <c r="E585" s="127"/>
      <c r="X585" s="127"/>
      <c r="AC585" s="127"/>
      <c r="AZ585" s="127"/>
      <c r="BA585" s="127"/>
      <c r="BL585" s="127"/>
      <c r="BM585" s="127"/>
    </row>
    <row r="586" spans="4:65" s="126" customFormat="1" ht="12.75">
      <c r="D586" s="127"/>
      <c r="E586" s="127"/>
      <c r="X586" s="127"/>
      <c r="AC586" s="127"/>
      <c r="AZ586" s="127"/>
      <c r="BA586" s="127"/>
      <c r="BL586" s="127"/>
      <c r="BM586" s="127"/>
    </row>
    <row r="587" spans="4:65" s="126" customFormat="1" ht="12.75">
      <c r="D587" s="127"/>
      <c r="E587" s="127"/>
      <c r="X587" s="127"/>
      <c r="AC587" s="127"/>
      <c r="AZ587" s="127"/>
      <c r="BA587" s="127"/>
      <c r="BL587" s="127"/>
      <c r="BM587" s="127"/>
    </row>
    <row r="588" spans="4:65" s="126" customFormat="1" ht="12.75">
      <c r="D588" s="127"/>
      <c r="E588" s="127"/>
      <c r="X588" s="127"/>
      <c r="AC588" s="127"/>
      <c r="AZ588" s="127"/>
      <c r="BA588" s="127"/>
      <c r="BL588" s="127"/>
      <c r="BM588" s="127"/>
    </row>
    <row r="589" spans="4:65" s="126" customFormat="1" ht="12.75">
      <c r="D589" s="127"/>
      <c r="E589" s="127"/>
      <c r="X589" s="127"/>
      <c r="AC589" s="127"/>
      <c r="AZ589" s="127"/>
      <c r="BA589" s="127"/>
      <c r="BL589" s="127"/>
      <c r="BM589" s="127"/>
    </row>
    <row r="590" spans="4:65" s="126" customFormat="1" ht="12.75">
      <c r="D590" s="127"/>
      <c r="E590" s="127"/>
      <c r="X590" s="127"/>
      <c r="AC590" s="127"/>
      <c r="AZ590" s="127"/>
      <c r="BA590" s="127"/>
      <c r="BL590" s="127"/>
      <c r="BM590" s="127"/>
    </row>
    <row r="591" spans="4:65" s="126" customFormat="1" ht="12.75">
      <c r="D591" s="127"/>
      <c r="E591" s="127"/>
      <c r="X591" s="127"/>
      <c r="AC591" s="127"/>
      <c r="AZ591" s="127"/>
      <c r="BA591" s="127"/>
      <c r="BL591" s="127"/>
      <c r="BM591" s="127"/>
    </row>
    <row r="592" spans="4:65" s="126" customFormat="1" ht="12.75">
      <c r="D592" s="127"/>
      <c r="E592" s="127"/>
      <c r="X592" s="127"/>
      <c r="AC592" s="127"/>
      <c r="AZ592" s="127"/>
      <c r="BA592" s="127"/>
      <c r="BL592" s="127"/>
      <c r="BM592" s="127"/>
    </row>
    <row r="593" spans="4:65" s="126" customFormat="1" ht="12.75">
      <c r="D593" s="127"/>
      <c r="E593" s="127"/>
      <c r="X593" s="127"/>
      <c r="AC593" s="127"/>
      <c r="AU593" s="129"/>
      <c r="AZ593" s="127"/>
      <c r="BA593" s="127"/>
      <c r="BL593" s="127"/>
      <c r="BM593" s="127"/>
    </row>
    <row r="594" spans="4:65" s="126" customFormat="1" ht="12.75">
      <c r="D594" s="127"/>
      <c r="E594" s="127"/>
      <c r="X594" s="127"/>
      <c r="AC594" s="127"/>
      <c r="AZ594" s="127"/>
      <c r="BA594" s="127"/>
      <c r="BL594" s="127"/>
      <c r="BM594" s="127"/>
    </row>
    <row r="595" spans="4:65" s="126" customFormat="1" ht="12.75">
      <c r="D595" s="127"/>
      <c r="E595" s="127"/>
      <c r="X595" s="127"/>
      <c r="AC595" s="127"/>
      <c r="AZ595" s="127"/>
      <c r="BA595" s="127"/>
      <c r="BL595" s="127"/>
      <c r="BM595" s="127"/>
    </row>
    <row r="596" spans="4:65" s="126" customFormat="1" ht="12.75">
      <c r="D596" s="127"/>
      <c r="E596" s="127"/>
      <c r="X596" s="127"/>
      <c r="AC596" s="127"/>
      <c r="AZ596" s="127"/>
      <c r="BA596" s="127"/>
      <c r="BL596" s="127"/>
      <c r="BM596" s="127"/>
    </row>
    <row r="597" spans="4:65" s="126" customFormat="1" ht="12.75">
      <c r="D597" s="127"/>
      <c r="E597" s="127"/>
      <c r="X597" s="127"/>
      <c r="AC597" s="127"/>
      <c r="AZ597" s="127"/>
      <c r="BA597" s="127"/>
      <c r="BL597" s="127"/>
      <c r="BM597" s="127"/>
    </row>
    <row r="598" spans="4:65" s="126" customFormat="1" ht="12.75">
      <c r="D598" s="127"/>
      <c r="E598" s="127"/>
      <c r="X598" s="127"/>
      <c r="AC598" s="127"/>
      <c r="AZ598" s="127"/>
      <c r="BA598" s="127"/>
      <c r="BL598" s="127"/>
      <c r="BM598" s="127"/>
    </row>
    <row r="599" spans="4:65" s="126" customFormat="1" ht="12.75">
      <c r="D599" s="127"/>
      <c r="E599" s="127"/>
      <c r="X599" s="127"/>
      <c r="AC599" s="127"/>
      <c r="AZ599" s="127"/>
      <c r="BA599" s="127"/>
      <c r="BL599" s="127"/>
      <c r="BM599" s="127"/>
    </row>
    <row r="600" spans="4:65" s="126" customFormat="1" ht="12.75">
      <c r="D600" s="127"/>
      <c r="E600" s="127"/>
      <c r="X600" s="127"/>
      <c r="AC600" s="127"/>
      <c r="AZ600" s="127"/>
      <c r="BA600" s="127"/>
      <c r="BL600" s="127"/>
      <c r="BM600" s="127"/>
    </row>
    <row r="601" spans="4:65" s="126" customFormat="1" ht="12.75">
      <c r="D601" s="127"/>
      <c r="E601" s="127"/>
      <c r="X601" s="127"/>
      <c r="AC601" s="127"/>
      <c r="AZ601" s="127"/>
      <c r="BA601" s="127"/>
      <c r="BL601" s="127"/>
      <c r="BM601" s="127"/>
    </row>
    <row r="602" spans="4:65" s="126" customFormat="1" ht="12.75">
      <c r="D602" s="127"/>
      <c r="E602" s="127"/>
      <c r="X602" s="127"/>
      <c r="AC602" s="127"/>
      <c r="AZ602" s="127"/>
      <c r="BA602" s="127"/>
      <c r="BL602" s="127"/>
      <c r="BM602" s="127"/>
    </row>
    <row r="603" spans="4:65" s="126" customFormat="1" ht="12.75">
      <c r="D603" s="127"/>
      <c r="E603" s="127"/>
      <c r="X603" s="127"/>
      <c r="AC603" s="127"/>
      <c r="AZ603" s="127"/>
      <c r="BA603" s="127"/>
      <c r="BL603" s="127"/>
      <c r="BM603" s="127"/>
    </row>
    <row r="604" spans="4:65" s="126" customFormat="1" ht="12.75">
      <c r="D604" s="127"/>
      <c r="E604" s="127"/>
      <c r="X604" s="127"/>
      <c r="AC604" s="127"/>
      <c r="AZ604" s="127"/>
      <c r="BA604" s="127"/>
      <c r="BL604" s="127"/>
      <c r="BM604" s="127"/>
    </row>
    <row r="605" spans="4:65" s="126" customFormat="1" ht="12.75">
      <c r="D605" s="127"/>
      <c r="E605" s="127"/>
      <c r="X605" s="127"/>
      <c r="AC605" s="127"/>
      <c r="AZ605" s="127"/>
      <c r="BA605" s="127"/>
      <c r="BL605" s="127"/>
      <c r="BM605" s="127"/>
    </row>
    <row r="606" spans="4:65" s="126" customFormat="1" ht="12.75">
      <c r="D606" s="127"/>
      <c r="E606" s="127"/>
      <c r="X606" s="127"/>
      <c r="AC606" s="127"/>
      <c r="AZ606" s="127"/>
      <c r="BA606" s="127"/>
      <c r="BL606" s="127"/>
      <c r="BM606" s="127"/>
    </row>
    <row r="607" spans="4:65" s="126" customFormat="1" ht="12.75">
      <c r="D607" s="127"/>
      <c r="E607" s="127"/>
      <c r="X607" s="127"/>
      <c r="AC607" s="127"/>
      <c r="AZ607" s="127"/>
      <c r="BA607" s="127"/>
      <c r="BL607" s="127"/>
      <c r="BM607" s="127"/>
    </row>
    <row r="608" spans="4:65" s="126" customFormat="1" ht="12.75">
      <c r="D608" s="127"/>
      <c r="E608" s="127"/>
      <c r="X608" s="127"/>
      <c r="AC608" s="127"/>
      <c r="AZ608" s="127"/>
      <c r="BA608" s="127"/>
      <c r="BL608" s="127"/>
      <c r="BM608" s="127"/>
    </row>
    <row r="609" spans="4:65" s="126" customFormat="1" ht="12.75">
      <c r="D609" s="127"/>
      <c r="E609" s="127"/>
      <c r="X609" s="127"/>
      <c r="AC609" s="127"/>
      <c r="AZ609" s="127"/>
      <c r="BA609" s="127"/>
      <c r="BL609" s="127"/>
      <c r="BM609" s="127"/>
    </row>
    <row r="610" spans="4:65" s="126" customFormat="1" ht="12.75">
      <c r="D610" s="127"/>
      <c r="E610" s="127"/>
      <c r="X610" s="127"/>
      <c r="AC610" s="127"/>
      <c r="AZ610" s="127"/>
      <c r="BA610" s="127"/>
      <c r="BL610" s="127"/>
      <c r="BM610" s="127"/>
    </row>
    <row r="611" spans="4:65" s="126" customFormat="1" ht="12.75">
      <c r="D611" s="127"/>
      <c r="E611" s="127"/>
      <c r="X611" s="127"/>
      <c r="AC611" s="127"/>
      <c r="AZ611" s="127"/>
      <c r="BA611" s="127"/>
      <c r="BL611" s="127"/>
      <c r="BM611" s="127"/>
    </row>
    <row r="612" spans="4:65" s="126" customFormat="1" ht="12.75">
      <c r="D612" s="127"/>
      <c r="E612" s="127"/>
      <c r="X612" s="127"/>
      <c r="AC612" s="127"/>
      <c r="AZ612" s="127"/>
      <c r="BA612" s="127"/>
      <c r="BL612" s="127"/>
      <c r="BM612" s="127"/>
    </row>
    <row r="613" spans="4:65" s="126" customFormat="1" ht="12.75">
      <c r="D613" s="127"/>
      <c r="E613" s="127"/>
      <c r="X613" s="127"/>
      <c r="AC613" s="127"/>
      <c r="AZ613" s="127"/>
      <c r="BA613" s="127"/>
      <c r="BL613" s="127"/>
      <c r="BM613" s="127"/>
    </row>
    <row r="614" spans="4:65" s="126" customFormat="1" ht="12.75">
      <c r="D614" s="127"/>
      <c r="E614" s="127"/>
      <c r="X614" s="127"/>
      <c r="AC614" s="127"/>
      <c r="AZ614" s="127"/>
      <c r="BA614" s="127"/>
      <c r="BL614" s="127"/>
      <c r="BM614" s="127"/>
    </row>
    <row r="615" spans="4:65" s="126" customFormat="1" ht="12.75">
      <c r="D615" s="127"/>
      <c r="E615" s="127"/>
      <c r="X615" s="127"/>
      <c r="AC615" s="127"/>
      <c r="AZ615" s="127"/>
      <c r="BA615" s="127"/>
      <c r="BL615" s="127"/>
      <c r="BM615" s="127"/>
    </row>
    <row r="616" spans="4:65" s="126" customFormat="1" ht="12.75">
      <c r="D616" s="127"/>
      <c r="E616" s="127"/>
      <c r="X616" s="127"/>
      <c r="AC616" s="127"/>
      <c r="AZ616" s="127"/>
      <c r="BA616" s="127"/>
      <c r="BL616" s="127"/>
      <c r="BM616" s="127"/>
    </row>
    <row r="617" spans="4:65" s="126" customFormat="1" ht="12.75">
      <c r="D617" s="127"/>
      <c r="E617" s="127"/>
      <c r="X617" s="127"/>
      <c r="AC617" s="127"/>
      <c r="AZ617" s="127"/>
      <c r="BA617" s="127"/>
      <c r="BL617" s="127"/>
      <c r="BM617" s="127"/>
    </row>
    <row r="618" spans="4:65" s="126" customFormat="1" ht="12.75">
      <c r="D618" s="127"/>
      <c r="E618" s="127"/>
      <c r="X618" s="127"/>
      <c r="AC618" s="127"/>
      <c r="AZ618" s="127"/>
      <c r="BA618" s="127"/>
      <c r="BL618" s="127"/>
      <c r="BM618" s="127"/>
    </row>
    <row r="619" spans="4:65" s="126" customFormat="1" ht="12.75">
      <c r="D619" s="127"/>
      <c r="E619" s="127"/>
      <c r="X619" s="127"/>
      <c r="AC619" s="127"/>
      <c r="AZ619" s="127"/>
      <c r="BA619" s="127"/>
      <c r="BL619" s="127"/>
      <c r="BM619" s="127"/>
    </row>
    <row r="620" spans="4:65" s="126" customFormat="1" ht="12.75">
      <c r="D620" s="127"/>
      <c r="E620" s="127"/>
      <c r="X620" s="127"/>
      <c r="AC620" s="127"/>
      <c r="AZ620" s="127"/>
      <c r="BA620" s="127"/>
      <c r="BL620" s="127"/>
      <c r="BM620" s="127"/>
    </row>
    <row r="621" spans="4:65" s="126" customFormat="1" ht="12.75">
      <c r="D621" s="127"/>
      <c r="E621" s="127"/>
      <c r="X621" s="127"/>
      <c r="AC621" s="127"/>
      <c r="AZ621" s="127"/>
      <c r="BA621" s="127"/>
      <c r="BL621" s="127"/>
      <c r="BM621" s="127"/>
    </row>
    <row r="622" spans="4:65" s="126" customFormat="1" ht="12.75">
      <c r="D622" s="127"/>
      <c r="E622" s="127"/>
      <c r="X622" s="127"/>
      <c r="AC622" s="127"/>
      <c r="AZ622" s="127"/>
      <c r="BA622" s="127"/>
      <c r="BL622" s="127"/>
      <c r="BM622" s="127"/>
    </row>
    <row r="623" spans="4:65" s="126" customFormat="1" ht="12.75">
      <c r="D623" s="127"/>
      <c r="E623" s="127"/>
      <c r="X623" s="127"/>
      <c r="AC623" s="127"/>
      <c r="AZ623" s="127"/>
      <c r="BA623" s="127"/>
      <c r="BL623" s="127"/>
      <c r="BM623" s="127"/>
    </row>
    <row r="624" spans="4:65" s="126" customFormat="1" ht="12.75">
      <c r="D624" s="127"/>
      <c r="E624" s="127"/>
      <c r="X624" s="127"/>
      <c r="AC624" s="127"/>
      <c r="AZ624" s="127"/>
      <c r="BA624" s="127"/>
      <c r="BL624" s="127"/>
      <c r="BM624" s="127"/>
    </row>
    <row r="625" spans="4:65" s="126" customFormat="1" ht="12.75">
      <c r="D625" s="127"/>
      <c r="E625" s="127"/>
      <c r="X625" s="127"/>
      <c r="AC625" s="127"/>
      <c r="AZ625" s="127"/>
      <c r="BA625" s="127"/>
      <c r="BL625" s="127"/>
      <c r="BM625" s="127"/>
    </row>
    <row r="626" spans="4:65" s="126" customFormat="1" ht="12.75">
      <c r="D626" s="127"/>
      <c r="E626" s="127"/>
      <c r="X626" s="127"/>
      <c r="AC626" s="127"/>
      <c r="AZ626" s="127"/>
      <c r="BA626" s="127"/>
      <c r="BL626" s="127"/>
      <c r="BM626" s="127"/>
    </row>
    <row r="627" spans="4:65" s="126" customFormat="1" ht="12.75">
      <c r="D627" s="127"/>
      <c r="E627" s="127"/>
      <c r="X627" s="127"/>
      <c r="AC627" s="127"/>
      <c r="AZ627" s="127"/>
      <c r="BA627" s="127"/>
      <c r="BL627" s="127"/>
      <c r="BM627" s="127"/>
    </row>
    <row r="628" spans="4:65" s="126" customFormat="1" ht="12.75">
      <c r="D628" s="127"/>
      <c r="E628" s="127"/>
      <c r="X628" s="127"/>
      <c r="AC628" s="127"/>
      <c r="AZ628" s="127"/>
      <c r="BA628" s="127"/>
      <c r="BL628" s="127"/>
      <c r="BM628" s="127"/>
    </row>
    <row r="629" spans="4:65" s="126" customFormat="1" ht="12.75">
      <c r="D629" s="127"/>
      <c r="E629" s="127"/>
      <c r="X629" s="127"/>
      <c r="AC629" s="127"/>
      <c r="AZ629" s="127"/>
      <c r="BA629" s="127"/>
      <c r="BL629" s="127"/>
      <c r="BM629" s="127"/>
    </row>
    <row r="630" spans="4:65" s="126" customFormat="1" ht="12.75">
      <c r="D630" s="127"/>
      <c r="E630" s="127"/>
      <c r="X630" s="127"/>
      <c r="AC630" s="127"/>
      <c r="AZ630" s="127"/>
      <c r="BA630" s="127"/>
      <c r="BL630" s="127"/>
      <c r="BM630" s="127"/>
    </row>
    <row r="631" spans="4:65" s="126" customFormat="1" ht="12.75">
      <c r="D631" s="127"/>
      <c r="E631" s="127"/>
      <c r="X631" s="127"/>
      <c r="AC631" s="127"/>
      <c r="AZ631" s="127"/>
      <c r="BA631" s="127"/>
      <c r="BL631" s="127"/>
      <c r="BM631" s="127"/>
    </row>
    <row r="632" spans="4:65" s="126" customFormat="1" ht="12.75">
      <c r="D632" s="127"/>
      <c r="E632" s="127"/>
      <c r="X632" s="127"/>
      <c r="AC632" s="127"/>
      <c r="AZ632" s="127"/>
      <c r="BA632" s="127"/>
      <c r="BL632" s="127"/>
      <c r="BM632" s="127"/>
    </row>
    <row r="633" spans="4:65" s="126" customFormat="1" ht="12.75">
      <c r="D633" s="127"/>
      <c r="E633" s="127"/>
      <c r="X633" s="127"/>
      <c r="AC633" s="127"/>
      <c r="AZ633" s="127"/>
      <c r="BA633" s="127"/>
      <c r="BL633" s="127"/>
      <c r="BM633" s="127"/>
    </row>
    <row r="634" spans="4:64" s="126" customFormat="1" ht="12.75">
      <c r="D634" s="127"/>
      <c r="E634" s="127"/>
      <c r="X634" s="127"/>
      <c r="AC634" s="127"/>
      <c r="AZ634" s="127"/>
      <c r="BL634" s="127"/>
    </row>
    <row r="635" spans="4:65" s="126" customFormat="1" ht="12.75">
      <c r="D635" s="127"/>
      <c r="E635" s="127"/>
      <c r="X635" s="127"/>
      <c r="AC635" s="127"/>
      <c r="AZ635" s="127"/>
      <c r="BA635" s="127"/>
      <c r="BL635" s="127"/>
      <c r="BM635" s="127"/>
    </row>
    <row r="636" spans="4:65" s="126" customFormat="1" ht="12.75">
      <c r="D636" s="127"/>
      <c r="E636" s="127"/>
      <c r="X636" s="127"/>
      <c r="AC636" s="127"/>
      <c r="AZ636" s="127"/>
      <c r="BA636" s="127"/>
      <c r="BL636" s="127"/>
      <c r="BM636" s="127"/>
    </row>
    <row r="637" spans="4:64" s="126" customFormat="1" ht="12.75">
      <c r="D637" s="127"/>
      <c r="E637" s="127"/>
      <c r="X637" s="127"/>
      <c r="AC637" s="127"/>
      <c r="AZ637" s="127"/>
      <c r="BL637" s="127"/>
    </row>
    <row r="638" spans="4:64" s="126" customFormat="1" ht="12.75">
      <c r="D638" s="127"/>
      <c r="E638" s="127"/>
      <c r="X638" s="127"/>
      <c r="AC638" s="127"/>
      <c r="AU638" s="129"/>
      <c r="AZ638" s="127"/>
      <c r="BL638" s="127"/>
    </row>
    <row r="639" spans="4:64" s="126" customFormat="1" ht="12.75">
      <c r="D639" s="127"/>
      <c r="E639" s="127"/>
      <c r="X639" s="127"/>
      <c r="AC639" s="127"/>
      <c r="AZ639" s="127"/>
      <c r="BL639" s="127"/>
    </row>
    <row r="640" spans="4:64" s="126" customFormat="1" ht="12.75">
      <c r="D640" s="127"/>
      <c r="E640" s="127"/>
      <c r="X640" s="127"/>
      <c r="AC640" s="127"/>
      <c r="AZ640" s="127"/>
      <c r="BL640" s="127"/>
    </row>
    <row r="641" spans="4:65" s="126" customFormat="1" ht="12.75">
      <c r="D641" s="127"/>
      <c r="E641" s="127"/>
      <c r="X641" s="127"/>
      <c r="AC641" s="127"/>
      <c r="AZ641" s="127"/>
      <c r="BA641" s="127"/>
      <c r="BL641" s="127"/>
      <c r="BM641" s="127"/>
    </row>
    <row r="642" spans="4:65" s="126" customFormat="1" ht="12.75">
      <c r="D642" s="127"/>
      <c r="E642" s="127"/>
      <c r="X642" s="127"/>
      <c r="AC642" s="127"/>
      <c r="AZ642" s="127"/>
      <c r="BA642" s="127"/>
      <c r="BL642" s="127"/>
      <c r="BM642" s="127"/>
    </row>
    <row r="643" spans="4:65" s="126" customFormat="1" ht="12.75">
      <c r="D643" s="127"/>
      <c r="E643" s="127"/>
      <c r="X643" s="127"/>
      <c r="AC643" s="127"/>
      <c r="AZ643" s="127"/>
      <c r="BA643" s="127"/>
      <c r="BL643" s="127"/>
      <c r="BM643" s="127"/>
    </row>
    <row r="644" spans="4:65" s="126" customFormat="1" ht="12.75">
      <c r="D644" s="127"/>
      <c r="E644" s="127"/>
      <c r="X644" s="127"/>
      <c r="AC644" s="127"/>
      <c r="AZ644" s="127"/>
      <c r="BA644" s="127"/>
      <c r="BL644" s="127"/>
      <c r="BM644" s="127"/>
    </row>
    <row r="645" spans="4:65" s="126" customFormat="1" ht="12.75">
      <c r="D645" s="127"/>
      <c r="E645" s="127"/>
      <c r="X645" s="127"/>
      <c r="AC645" s="127"/>
      <c r="AZ645" s="127"/>
      <c r="BA645" s="127"/>
      <c r="BL645" s="127"/>
      <c r="BM645" s="127"/>
    </row>
    <row r="646" spans="4:65" s="126" customFormat="1" ht="12.75">
      <c r="D646" s="127"/>
      <c r="E646" s="127"/>
      <c r="X646" s="127"/>
      <c r="AC646" s="127"/>
      <c r="AU646" s="129"/>
      <c r="AZ646" s="127"/>
      <c r="BA646" s="127"/>
      <c r="BL646" s="127"/>
      <c r="BM646" s="127"/>
    </row>
    <row r="647" spans="4:65" s="126" customFormat="1" ht="12.75">
      <c r="D647" s="127"/>
      <c r="E647" s="127"/>
      <c r="X647" s="127"/>
      <c r="AC647" s="127"/>
      <c r="AZ647" s="127"/>
      <c r="BA647" s="127"/>
      <c r="BL647" s="127"/>
      <c r="BM647" s="127"/>
    </row>
    <row r="648" spans="4:65" s="126" customFormat="1" ht="12.75">
      <c r="D648" s="127"/>
      <c r="E648" s="127"/>
      <c r="X648" s="127"/>
      <c r="AC648" s="127"/>
      <c r="AZ648" s="127"/>
      <c r="BA648" s="127"/>
      <c r="BL648" s="127"/>
      <c r="BM648" s="127"/>
    </row>
    <row r="649" spans="4:65" s="126" customFormat="1" ht="12.75">
      <c r="D649" s="127"/>
      <c r="E649" s="127"/>
      <c r="X649" s="127"/>
      <c r="AC649" s="127"/>
      <c r="AZ649" s="127"/>
      <c r="BA649" s="127"/>
      <c r="BL649" s="127"/>
      <c r="BM649" s="127"/>
    </row>
    <row r="650" spans="4:65" s="126" customFormat="1" ht="12.75">
      <c r="D650" s="127"/>
      <c r="E650" s="127"/>
      <c r="X650" s="127"/>
      <c r="AC650" s="127"/>
      <c r="AZ650" s="127"/>
      <c r="BA650" s="127"/>
      <c r="BL650" s="127"/>
      <c r="BM650" s="127"/>
    </row>
    <row r="651" spans="4:65" s="126" customFormat="1" ht="12.75">
      <c r="D651" s="127"/>
      <c r="E651" s="127"/>
      <c r="X651" s="127"/>
      <c r="AC651" s="127"/>
      <c r="AZ651" s="127"/>
      <c r="BA651" s="127"/>
      <c r="BL651" s="127"/>
      <c r="BM651" s="127"/>
    </row>
    <row r="652" spans="4:65" s="126" customFormat="1" ht="12.75">
      <c r="D652" s="127"/>
      <c r="E652" s="127"/>
      <c r="X652" s="127"/>
      <c r="AC652" s="127"/>
      <c r="AZ652" s="127"/>
      <c r="BA652" s="127"/>
      <c r="BL652" s="127"/>
      <c r="BM652" s="127"/>
    </row>
    <row r="653" spans="4:65" s="126" customFormat="1" ht="12.75">
      <c r="D653" s="127"/>
      <c r="E653" s="127"/>
      <c r="X653" s="127"/>
      <c r="AC653" s="127"/>
      <c r="AZ653" s="127"/>
      <c r="BA653" s="127"/>
      <c r="BL653" s="127"/>
      <c r="BM653" s="127"/>
    </row>
    <row r="654" spans="4:65" s="126" customFormat="1" ht="12.75">
      <c r="D654" s="127"/>
      <c r="E654" s="127"/>
      <c r="X654" s="127"/>
      <c r="AC654" s="127"/>
      <c r="AZ654" s="127"/>
      <c r="BA654" s="127"/>
      <c r="BL654" s="127"/>
      <c r="BM654" s="127"/>
    </row>
    <row r="655" spans="4:65" s="126" customFormat="1" ht="12.75">
      <c r="D655" s="127"/>
      <c r="E655" s="127"/>
      <c r="X655" s="127"/>
      <c r="AC655" s="127"/>
      <c r="AZ655" s="127"/>
      <c r="BA655" s="127"/>
      <c r="BL655" s="127"/>
      <c r="BM655" s="127"/>
    </row>
    <row r="656" spans="4:65" s="126" customFormat="1" ht="12.75">
      <c r="D656" s="127"/>
      <c r="E656" s="127"/>
      <c r="X656" s="127"/>
      <c r="AC656" s="127"/>
      <c r="AZ656" s="127"/>
      <c r="BA656" s="127"/>
      <c r="BL656" s="127"/>
      <c r="BM656" s="127"/>
    </row>
    <row r="657" spans="4:65" s="126" customFormat="1" ht="12.75">
      <c r="D657" s="127"/>
      <c r="E657" s="127"/>
      <c r="X657" s="127"/>
      <c r="AC657" s="127"/>
      <c r="AZ657" s="127"/>
      <c r="BA657" s="127"/>
      <c r="BL657" s="127"/>
      <c r="BM657" s="127"/>
    </row>
    <row r="658" spans="4:65" s="126" customFormat="1" ht="12.75">
      <c r="D658" s="127"/>
      <c r="E658" s="127"/>
      <c r="X658" s="127"/>
      <c r="AC658" s="127"/>
      <c r="AZ658" s="127"/>
      <c r="BA658" s="127"/>
      <c r="BL658" s="127"/>
      <c r="BM658" s="127"/>
    </row>
    <row r="659" spans="4:65" s="126" customFormat="1" ht="12.75">
      <c r="D659" s="127"/>
      <c r="E659" s="127"/>
      <c r="X659" s="127"/>
      <c r="AC659" s="127"/>
      <c r="AZ659" s="127"/>
      <c r="BA659" s="127"/>
      <c r="BL659" s="127"/>
      <c r="BM659" s="127"/>
    </row>
    <row r="660" spans="4:65" s="126" customFormat="1" ht="12.75">
      <c r="D660" s="127"/>
      <c r="E660" s="127"/>
      <c r="X660" s="127"/>
      <c r="AC660" s="127"/>
      <c r="AZ660" s="127"/>
      <c r="BA660" s="127"/>
      <c r="BL660" s="127"/>
      <c r="BM660" s="127"/>
    </row>
    <row r="661" spans="4:65" s="126" customFormat="1" ht="12.75">
      <c r="D661" s="127"/>
      <c r="E661" s="127"/>
      <c r="X661" s="127"/>
      <c r="AC661" s="127"/>
      <c r="AZ661" s="127"/>
      <c r="BA661" s="127"/>
      <c r="BL661" s="127"/>
      <c r="BM661" s="127"/>
    </row>
    <row r="662" spans="4:65" s="126" customFormat="1" ht="12.75">
      <c r="D662" s="127"/>
      <c r="E662" s="127"/>
      <c r="X662" s="127"/>
      <c r="AC662" s="127"/>
      <c r="AZ662" s="127"/>
      <c r="BA662" s="127"/>
      <c r="BL662" s="127"/>
      <c r="BM662" s="127"/>
    </row>
    <row r="663" spans="4:65" s="126" customFormat="1" ht="12.75">
      <c r="D663" s="127"/>
      <c r="E663" s="127"/>
      <c r="X663" s="127"/>
      <c r="AC663" s="127"/>
      <c r="AZ663" s="127"/>
      <c r="BA663" s="127"/>
      <c r="BL663" s="127"/>
      <c r="BM663" s="127"/>
    </row>
    <row r="664" spans="4:65" s="126" customFormat="1" ht="12.75">
      <c r="D664" s="127"/>
      <c r="E664" s="127"/>
      <c r="X664" s="127"/>
      <c r="AC664" s="127"/>
      <c r="AZ664" s="127"/>
      <c r="BA664" s="127"/>
      <c r="BL664" s="127"/>
      <c r="BM664" s="127"/>
    </row>
    <row r="665" spans="4:65" s="126" customFormat="1" ht="12.75">
      <c r="D665" s="127"/>
      <c r="E665" s="127"/>
      <c r="X665" s="127"/>
      <c r="AC665" s="127"/>
      <c r="AZ665" s="127"/>
      <c r="BA665" s="127"/>
      <c r="BL665" s="127"/>
      <c r="BM665" s="127"/>
    </row>
    <row r="666" spans="4:65" s="126" customFormat="1" ht="12.75">
      <c r="D666" s="127"/>
      <c r="E666" s="127"/>
      <c r="X666" s="127"/>
      <c r="AC666" s="127"/>
      <c r="AZ666" s="127"/>
      <c r="BA666" s="127"/>
      <c r="BL666" s="127"/>
      <c r="BM666" s="127"/>
    </row>
    <row r="667" spans="4:65" s="126" customFormat="1" ht="12.75">
      <c r="D667" s="127"/>
      <c r="E667" s="127"/>
      <c r="X667" s="127"/>
      <c r="AC667" s="127"/>
      <c r="AZ667" s="127"/>
      <c r="BA667" s="127"/>
      <c r="BL667" s="127"/>
      <c r="BM667" s="127"/>
    </row>
    <row r="668" spans="4:65" s="126" customFormat="1" ht="12.75">
      <c r="D668" s="127"/>
      <c r="E668" s="127"/>
      <c r="X668" s="127"/>
      <c r="AC668" s="127"/>
      <c r="AZ668" s="127"/>
      <c r="BA668" s="127"/>
      <c r="BL668" s="127"/>
      <c r="BM668" s="127"/>
    </row>
    <row r="669" spans="4:65" s="126" customFormat="1" ht="12.75">
      <c r="D669" s="127"/>
      <c r="E669" s="127"/>
      <c r="X669" s="127"/>
      <c r="AC669" s="127"/>
      <c r="AZ669" s="127"/>
      <c r="BA669" s="127"/>
      <c r="BL669" s="127"/>
      <c r="BM669" s="127"/>
    </row>
    <row r="670" spans="4:65" s="126" customFormat="1" ht="12.75">
      <c r="D670" s="127"/>
      <c r="E670" s="127"/>
      <c r="X670" s="127"/>
      <c r="AC670" s="127"/>
      <c r="AZ670" s="127"/>
      <c r="BA670" s="127"/>
      <c r="BL670" s="127"/>
      <c r="BM670" s="127"/>
    </row>
    <row r="671" spans="4:65" s="126" customFormat="1" ht="12.75">
      <c r="D671" s="127"/>
      <c r="E671" s="127"/>
      <c r="X671" s="127"/>
      <c r="AC671" s="127"/>
      <c r="AZ671" s="127"/>
      <c r="BA671" s="127"/>
      <c r="BL671" s="127"/>
      <c r="BM671" s="127"/>
    </row>
    <row r="672" spans="4:65" s="126" customFormat="1" ht="12.75">
      <c r="D672" s="127"/>
      <c r="E672" s="127"/>
      <c r="X672" s="127"/>
      <c r="AC672" s="127"/>
      <c r="AZ672" s="127"/>
      <c r="BA672" s="127"/>
      <c r="BL672" s="127"/>
      <c r="BM672" s="127"/>
    </row>
    <row r="673" spans="4:65" s="126" customFormat="1" ht="12.75">
      <c r="D673" s="127"/>
      <c r="E673" s="127"/>
      <c r="X673" s="127"/>
      <c r="AC673" s="127"/>
      <c r="AZ673" s="127"/>
      <c r="BA673" s="127"/>
      <c r="BL673" s="127"/>
      <c r="BM673" s="127"/>
    </row>
    <row r="674" spans="4:65" s="126" customFormat="1" ht="12.75">
      <c r="D674" s="127"/>
      <c r="E674" s="127"/>
      <c r="X674" s="127"/>
      <c r="AC674" s="127"/>
      <c r="AZ674" s="127"/>
      <c r="BA674" s="127"/>
      <c r="BL674" s="127"/>
      <c r="BM674" s="127"/>
    </row>
    <row r="675" spans="4:65" s="126" customFormat="1" ht="12.75">
      <c r="D675" s="127"/>
      <c r="E675" s="127"/>
      <c r="X675" s="127"/>
      <c r="AC675" s="127"/>
      <c r="AZ675" s="127"/>
      <c r="BA675" s="127"/>
      <c r="BL675" s="127"/>
      <c r="BM675" s="127"/>
    </row>
    <row r="676" spans="4:65" s="126" customFormat="1" ht="12.75">
      <c r="D676" s="127"/>
      <c r="E676" s="127"/>
      <c r="X676" s="127"/>
      <c r="AC676" s="127"/>
      <c r="AZ676" s="127"/>
      <c r="BA676" s="127"/>
      <c r="BL676" s="127"/>
      <c r="BM676" s="127"/>
    </row>
    <row r="677" spans="4:65" s="126" customFormat="1" ht="12.75">
      <c r="D677" s="127"/>
      <c r="E677" s="127"/>
      <c r="X677" s="127"/>
      <c r="AC677" s="127"/>
      <c r="AZ677" s="127"/>
      <c r="BA677" s="127"/>
      <c r="BL677" s="127"/>
      <c r="BM677" s="127"/>
    </row>
    <row r="678" spans="4:65" s="126" customFormat="1" ht="12.75">
      <c r="D678" s="127"/>
      <c r="E678" s="127"/>
      <c r="X678" s="127"/>
      <c r="AC678" s="127"/>
      <c r="AZ678" s="127"/>
      <c r="BA678" s="127"/>
      <c r="BL678" s="127"/>
      <c r="BM678" s="127"/>
    </row>
    <row r="679" spans="4:65" s="126" customFormat="1" ht="12.75">
      <c r="D679" s="127"/>
      <c r="E679" s="127"/>
      <c r="X679" s="127"/>
      <c r="AC679" s="127"/>
      <c r="AZ679" s="127"/>
      <c r="BA679" s="127"/>
      <c r="BL679" s="127"/>
      <c r="BM679" s="127"/>
    </row>
    <row r="680" spans="4:65" s="126" customFormat="1" ht="12.75">
      <c r="D680" s="127"/>
      <c r="E680" s="127"/>
      <c r="X680" s="127"/>
      <c r="AC680" s="127"/>
      <c r="AZ680" s="127"/>
      <c r="BA680" s="127"/>
      <c r="BL680" s="127"/>
      <c r="BM680" s="127"/>
    </row>
    <row r="681" spans="4:65" s="126" customFormat="1" ht="12.75">
      <c r="D681" s="127"/>
      <c r="E681" s="127"/>
      <c r="X681" s="127"/>
      <c r="AC681" s="127"/>
      <c r="AZ681" s="127"/>
      <c r="BA681" s="127"/>
      <c r="BL681" s="127"/>
      <c r="BM681" s="127"/>
    </row>
    <row r="682" spans="4:65" s="126" customFormat="1" ht="12.75">
      <c r="D682" s="127"/>
      <c r="E682" s="127"/>
      <c r="X682" s="127"/>
      <c r="AC682" s="127"/>
      <c r="AZ682" s="127"/>
      <c r="BA682" s="127"/>
      <c r="BL682" s="127"/>
      <c r="BM682" s="127"/>
    </row>
    <row r="683" spans="4:65" s="126" customFormat="1" ht="12.75">
      <c r="D683" s="127"/>
      <c r="E683" s="127"/>
      <c r="X683" s="127"/>
      <c r="AC683" s="127"/>
      <c r="AZ683" s="127"/>
      <c r="BA683" s="127"/>
      <c r="BL683" s="127"/>
      <c r="BM683" s="127"/>
    </row>
    <row r="684" spans="4:65" s="126" customFormat="1" ht="12.75">
      <c r="D684" s="127"/>
      <c r="E684" s="127"/>
      <c r="X684" s="127"/>
      <c r="AC684" s="127"/>
      <c r="AZ684" s="127"/>
      <c r="BA684" s="127"/>
      <c r="BL684" s="127"/>
      <c r="BM684" s="127"/>
    </row>
    <row r="685" spans="4:65" s="126" customFormat="1" ht="12.75">
      <c r="D685" s="127"/>
      <c r="E685" s="127"/>
      <c r="X685" s="127"/>
      <c r="AC685" s="127"/>
      <c r="AZ685" s="127"/>
      <c r="BA685" s="127"/>
      <c r="BL685" s="127"/>
      <c r="BM685" s="127"/>
    </row>
    <row r="686" spans="4:65" s="126" customFormat="1" ht="12.75">
      <c r="D686" s="127"/>
      <c r="E686" s="127"/>
      <c r="X686" s="127"/>
      <c r="AC686" s="127"/>
      <c r="AT686" s="129"/>
      <c r="AZ686" s="127"/>
      <c r="BA686" s="127"/>
      <c r="BL686" s="127"/>
      <c r="BM686" s="127"/>
    </row>
    <row r="687" spans="4:65" s="126" customFormat="1" ht="12.75">
      <c r="D687" s="127"/>
      <c r="E687" s="127"/>
      <c r="X687" s="127"/>
      <c r="AC687" s="127"/>
      <c r="AZ687" s="127"/>
      <c r="BA687" s="127"/>
      <c r="BL687" s="127"/>
      <c r="BM687" s="127"/>
    </row>
    <row r="688" spans="4:65" s="126" customFormat="1" ht="12.75">
      <c r="D688" s="127"/>
      <c r="E688" s="127"/>
      <c r="X688" s="127"/>
      <c r="AC688" s="127"/>
      <c r="AZ688" s="127"/>
      <c r="BA688" s="127"/>
      <c r="BL688" s="127"/>
      <c r="BM688" s="127"/>
    </row>
    <row r="689" spans="4:65" s="126" customFormat="1" ht="12.75">
      <c r="D689" s="127"/>
      <c r="E689" s="127"/>
      <c r="X689" s="127"/>
      <c r="AC689" s="127"/>
      <c r="AT689" s="131"/>
      <c r="AZ689" s="127"/>
      <c r="BA689" s="127"/>
      <c r="BL689" s="127"/>
      <c r="BM689" s="127"/>
    </row>
    <row r="690" spans="4:65" s="126" customFormat="1" ht="12.75">
      <c r="D690" s="127"/>
      <c r="E690" s="127"/>
      <c r="X690" s="127"/>
      <c r="AC690" s="127"/>
      <c r="AT690" s="131"/>
      <c r="AZ690" s="127"/>
      <c r="BA690" s="127"/>
      <c r="BL690" s="127"/>
      <c r="BM690" s="127"/>
    </row>
    <row r="691" spans="4:65" s="126" customFormat="1" ht="12.75">
      <c r="D691" s="127"/>
      <c r="E691" s="127"/>
      <c r="X691" s="127"/>
      <c r="AC691" s="127"/>
      <c r="AZ691" s="127"/>
      <c r="BA691" s="127"/>
      <c r="BL691" s="127"/>
      <c r="BM691" s="127"/>
    </row>
    <row r="692" spans="4:65" s="126" customFormat="1" ht="12.75">
      <c r="D692" s="127"/>
      <c r="E692" s="127"/>
      <c r="X692" s="127"/>
      <c r="AC692" s="127"/>
      <c r="AZ692" s="127"/>
      <c r="BA692" s="127"/>
      <c r="BL692" s="127"/>
      <c r="BM692" s="127"/>
    </row>
    <row r="693" spans="4:65" s="126" customFormat="1" ht="12.75">
      <c r="D693" s="127"/>
      <c r="E693" s="127"/>
      <c r="X693" s="127"/>
      <c r="AC693" s="127"/>
      <c r="AZ693" s="127"/>
      <c r="BA693" s="127"/>
      <c r="BL693" s="127"/>
      <c r="BM693" s="127"/>
    </row>
    <row r="694" spans="4:65" s="126" customFormat="1" ht="12.75">
      <c r="D694" s="127"/>
      <c r="E694" s="127"/>
      <c r="X694" s="127"/>
      <c r="AC694" s="127"/>
      <c r="AZ694" s="127"/>
      <c r="BA694" s="127"/>
      <c r="BL694" s="127"/>
      <c r="BM694" s="127"/>
    </row>
    <row r="695" spans="4:65" s="126" customFormat="1" ht="12.75">
      <c r="D695" s="127"/>
      <c r="E695" s="127"/>
      <c r="X695" s="127"/>
      <c r="AC695" s="127"/>
      <c r="AZ695" s="127"/>
      <c r="BA695" s="127"/>
      <c r="BL695" s="127"/>
      <c r="BM695" s="127"/>
    </row>
    <row r="696" spans="4:65" s="126" customFormat="1" ht="12.75">
      <c r="D696" s="127"/>
      <c r="E696" s="127"/>
      <c r="X696" s="127"/>
      <c r="AC696" s="127"/>
      <c r="AZ696" s="127"/>
      <c r="BA696" s="127"/>
      <c r="BL696" s="127"/>
      <c r="BM696" s="127"/>
    </row>
    <row r="697" spans="4:65" s="126" customFormat="1" ht="12.75">
      <c r="D697" s="127"/>
      <c r="E697" s="127"/>
      <c r="X697" s="127"/>
      <c r="AC697" s="127"/>
      <c r="AZ697" s="127"/>
      <c r="BA697" s="127"/>
      <c r="BL697" s="127"/>
      <c r="BM697" s="127"/>
    </row>
    <row r="698" spans="4:65" s="126" customFormat="1" ht="12.75">
      <c r="D698" s="127"/>
      <c r="E698" s="127"/>
      <c r="X698" s="127"/>
      <c r="AC698" s="127"/>
      <c r="AZ698" s="127"/>
      <c r="BA698" s="127"/>
      <c r="BL698" s="127"/>
      <c r="BM698" s="127"/>
    </row>
    <row r="699" spans="4:65" s="126" customFormat="1" ht="12.75">
      <c r="D699" s="127"/>
      <c r="E699" s="127"/>
      <c r="X699" s="127"/>
      <c r="AC699" s="127"/>
      <c r="AZ699" s="127"/>
      <c r="BA699" s="127"/>
      <c r="BL699" s="127"/>
      <c r="BM699" s="127"/>
    </row>
    <row r="700" spans="4:65" s="126" customFormat="1" ht="12.75">
      <c r="D700" s="127"/>
      <c r="E700" s="127"/>
      <c r="X700" s="127"/>
      <c r="AC700" s="127"/>
      <c r="AZ700" s="127"/>
      <c r="BA700" s="127"/>
      <c r="BL700" s="127"/>
      <c r="BM700" s="127"/>
    </row>
    <row r="701" spans="4:65" s="126" customFormat="1" ht="12.75">
      <c r="D701" s="127"/>
      <c r="E701" s="127"/>
      <c r="X701" s="127"/>
      <c r="AC701" s="127"/>
      <c r="AZ701" s="127"/>
      <c r="BA701" s="127"/>
      <c r="BL701" s="127"/>
      <c r="BM701" s="127"/>
    </row>
    <row r="702" spans="4:65" s="126" customFormat="1" ht="12.75">
      <c r="D702" s="127"/>
      <c r="E702" s="127"/>
      <c r="X702" s="127"/>
      <c r="AC702" s="127"/>
      <c r="AZ702" s="127"/>
      <c r="BA702" s="127"/>
      <c r="BL702" s="127"/>
      <c r="BM702" s="127"/>
    </row>
    <row r="703" spans="4:65" s="126" customFormat="1" ht="12.75">
      <c r="D703" s="127"/>
      <c r="E703" s="127"/>
      <c r="X703" s="127"/>
      <c r="AC703" s="127"/>
      <c r="AZ703" s="127"/>
      <c r="BA703" s="127"/>
      <c r="BL703" s="127"/>
      <c r="BM703" s="127"/>
    </row>
    <row r="704" spans="4:65" s="126" customFormat="1" ht="12.75">
      <c r="D704" s="127"/>
      <c r="E704" s="127"/>
      <c r="X704" s="127"/>
      <c r="AC704" s="127"/>
      <c r="AZ704" s="127"/>
      <c r="BA704" s="127"/>
      <c r="BL704" s="127"/>
      <c r="BM704" s="127"/>
    </row>
    <row r="705" spans="4:65" s="126" customFormat="1" ht="12.75">
      <c r="D705" s="127"/>
      <c r="E705" s="127"/>
      <c r="X705" s="127"/>
      <c r="AC705" s="127"/>
      <c r="AZ705" s="127"/>
      <c r="BA705" s="127"/>
      <c r="BL705" s="127"/>
      <c r="BM705" s="127"/>
    </row>
    <row r="706" spans="4:65" s="126" customFormat="1" ht="12.75">
      <c r="D706" s="127"/>
      <c r="E706" s="127"/>
      <c r="X706" s="127"/>
      <c r="AC706" s="127"/>
      <c r="AZ706" s="127"/>
      <c r="BA706" s="127"/>
      <c r="BL706" s="127"/>
      <c r="BM706" s="127"/>
    </row>
    <row r="707" spans="4:65" s="126" customFormat="1" ht="12.75">
      <c r="D707" s="127"/>
      <c r="E707" s="127"/>
      <c r="X707" s="127"/>
      <c r="AC707" s="127"/>
      <c r="AZ707" s="127"/>
      <c r="BA707" s="127"/>
      <c r="BL707" s="127"/>
      <c r="BM707" s="127"/>
    </row>
    <row r="708" spans="4:65" s="126" customFormat="1" ht="12.75">
      <c r="D708" s="127"/>
      <c r="E708" s="127"/>
      <c r="X708" s="127"/>
      <c r="AC708" s="127"/>
      <c r="AZ708" s="127"/>
      <c r="BA708" s="127"/>
      <c r="BL708" s="127"/>
      <c r="BM708" s="127"/>
    </row>
    <row r="709" spans="4:65" s="126" customFormat="1" ht="12.75">
      <c r="D709" s="127"/>
      <c r="E709" s="127"/>
      <c r="X709" s="127"/>
      <c r="AC709" s="127"/>
      <c r="AZ709" s="127"/>
      <c r="BA709" s="127"/>
      <c r="BL709" s="127"/>
      <c r="BM709" s="127"/>
    </row>
    <row r="710" spans="4:65" s="126" customFormat="1" ht="12.75">
      <c r="D710" s="127"/>
      <c r="E710" s="127"/>
      <c r="X710" s="127"/>
      <c r="AC710" s="127"/>
      <c r="AZ710" s="127"/>
      <c r="BA710" s="127"/>
      <c r="BL710" s="127"/>
      <c r="BM710" s="127"/>
    </row>
    <row r="711" spans="4:65" s="126" customFormat="1" ht="12.75">
      <c r="D711" s="127"/>
      <c r="E711" s="127"/>
      <c r="X711" s="127"/>
      <c r="AC711" s="127"/>
      <c r="AZ711" s="127"/>
      <c r="BA711" s="127"/>
      <c r="BL711" s="127"/>
      <c r="BM711" s="127"/>
    </row>
    <row r="712" spans="4:65" s="126" customFormat="1" ht="12.75">
      <c r="D712" s="127"/>
      <c r="E712" s="127"/>
      <c r="X712" s="127"/>
      <c r="AC712" s="127"/>
      <c r="AZ712" s="127"/>
      <c r="BA712" s="127"/>
      <c r="BL712" s="127"/>
      <c r="BM712" s="127"/>
    </row>
    <row r="713" spans="4:65" s="126" customFormat="1" ht="12.75">
      <c r="D713" s="127"/>
      <c r="E713" s="127"/>
      <c r="X713" s="127"/>
      <c r="AC713" s="127"/>
      <c r="AZ713" s="127"/>
      <c r="BA713" s="127"/>
      <c r="BL713" s="127"/>
      <c r="BM713" s="127"/>
    </row>
    <row r="714" spans="4:65" s="126" customFormat="1" ht="12.75">
      <c r="D714" s="127"/>
      <c r="E714" s="127"/>
      <c r="X714" s="127"/>
      <c r="AC714" s="127"/>
      <c r="AZ714" s="127"/>
      <c r="BA714" s="127"/>
      <c r="BL714" s="127"/>
      <c r="BM714" s="127"/>
    </row>
    <row r="715" spans="4:65" s="126" customFormat="1" ht="12.75">
      <c r="D715" s="127"/>
      <c r="E715" s="127"/>
      <c r="X715" s="127"/>
      <c r="AC715" s="127"/>
      <c r="AZ715" s="127"/>
      <c r="BA715" s="127"/>
      <c r="BL715" s="127"/>
      <c r="BM715" s="127"/>
    </row>
    <row r="716" spans="4:65" s="126" customFormat="1" ht="12.75">
      <c r="D716" s="127"/>
      <c r="E716" s="127"/>
      <c r="X716" s="127"/>
      <c r="AC716" s="127"/>
      <c r="AZ716" s="127"/>
      <c r="BA716" s="127"/>
      <c r="BL716" s="127"/>
      <c r="BM716" s="127"/>
    </row>
    <row r="717" spans="4:65" s="126" customFormat="1" ht="12.75">
      <c r="D717" s="127"/>
      <c r="E717" s="127"/>
      <c r="X717" s="127"/>
      <c r="AC717" s="127"/>
      <c r="AZ717" s="127"/>
      <c r="BA717" s="127"/>
      <c r="BL717" s="127"/>
      <c r="BM717" s="127"/>
    </row>
    <row r="718" spans="4:65" s="126" customFormat="1" ht="12.75">
      <c r="D718" s="127"/>
      <c r="E718" s="127"/>
      <c r="X718" s="127"/>
      <c r="AC718" s="127"/>
      <c r="AT718" s="129"/>
      <c r="AZ718" s="127"/>
      <c r="BA718" s="127"/>
      <c r="BL718" s="127"/>
      <c r="BM718" s="127"/>
    </row>
    <row r="719" spans="4:65" s="126" customFormat="1" ht="12.75">
      <c r="D719" s="127"/>
      <c r="E719" s="127"/>
      <c r="X719" s="127"/>
      <c r="AC719" s="127"/>
      <c r="AZ719" s="127"/>
      <c r="BA719" s="127"/>
      <c r="BL719" s="127"/>
      <c r="BM719" s="127"/>
    </row>
    <row r="720" spans="4:65" s="126" customFormat="1" ht="12.75">
      <c r="D720" s="127"/>
      <c r="E720" s="127"/>
      <c r="X720" s="127"/>
      <c r="AC720" s="127"/>
      <c r="AZ720" s="127"/>
      <c r="BA720" s="127"/>
      <c r="BL720" s="127"/>
      <c r="BM720" s="127"/>
    </row>
    <row r="721" spans="4:65" s="126" customFormat="1" ht="12.75">
      <c r="D721" s="127"/>
      <c r="E721" s="127"/>
      <c r="X721" s="127"/>
      <c r="AC721" s="127"/>
      <c r="AZ721" s="127"/>
      <c r="BA721" s="127"/>
      <c r="BL721" s="127"/>
      <c r="BM721" s="127"/>
    </row>
    <row r="722" spans="4:65" s="126" customFormat="1" ht="12.75">
      <c r="D722" s="127"/>
      <c r="E722" s="127"/>
      <c r="X722" s="127"/>
      <c r="AC722" s="127"/>
      <c r="AZ722" s="127"/>
      <c r="BA722" s="127"/>
      <c r="BL722" s="127"/>
      <c r="BM722" s="127"/>
    </row>
    <row r="723" spans="4:65" s="126" customFormat="1" ht="12.75">
      <c r="D723" s="127"/>
      <c r="E723" s="127"/>
      <c r="X723" s="127"/>
      <c r="AC723" s="127"/>
      <c r="AZ723" s="127"/>
      <c r="BA723" s="127"/>
      <c r="BL723" s="127"/>
      <c r="BM723" s="127"/>
    </row>
    <row r="724" spans="4:65" s="126" customFormat="1" ht="12.75">
      <c r="D724" s="127"/>
      <c r="E724" s="127"/>
      <c r="X724" s="127"/>
      <c r="AC724" s="127"/>
      <c r="AZ724" s="127"/>
      <c r="BA724" s="127"/>
      <c r="BL724" s="127"/>
      <c r="BM724" s="127"/>
    </row>
    <row r="725" spans="4:64" s="126" customFormat="1" ht="12.75">
      <c r="D725" s="127"/>
      <c r="E725" s="127"/>
      <c r="X725" s="127"/>
      <c r="AC725" s="127"/>
      <c r="AZ725" s="127"/>
      <c r="BL725" s="127"/>
    </row>
    <row r="726" spans="4:65" s="126" customFormat="1" ht="12.75">
      <c r="D726" s="127"/>
      <c r="E726" s="127"/>
      <c r="X726" s="127"/>
      <c r="AC726" s="127"/>
      <c r="AZ726" s="127"/>
      <c r="BA726" s="127"/>
      <c r="BL726" s="127"/>
      <c r="BM726" s="127"/>
    </row>
    <row r="727" spans="4:65" s="126" customFormat="1" ht="12.75">
      <c r="D727" s="127"/>
      <c r="E727" s="127"/>
      <c r="X727" s="127"/>
      <c r="AC727" s="127"/>
      <c r="AZ727" s="127"/>
      <c r="BA727" s="127"/>
      <c r="BL727" s="127"/>
      <c r="BM727" s="127"/>
    </row>
    <row r="728" spans="4:65" s="126" customFormat="1" ht="12.75">
      <c r="D728" s="127"/>
      <c r="E728" s="127"/>
      <c r="X728" s="127"/>
      <c r="AC728" s="127"/>
      <c r="AZ728" s="127"/>
      <c r="BA728" s="127"/>
      <c r="BL728" s="127"/>
      <c r="BM728" s="127"/>
    </row>
    <row r="729" spans="4:65" s="126" customFormat="1" ht="12.75">
      <c r="D729" s="127"/>
      <c r="E729" s="127"/>
      <c r="X729" s="127"/>
      <c r="AC729" s="127"/>
      <c r="AZ729" s="127"/>
      <c r="BA729" s="127"/>
      <c r="BL729" s="127"/>
      <c r="BM729" s="127"/>
    </row>
    <row r="730" spans="4:65" s="126" customFormat="1" ht="12.75">
      <c r="D730" s="127"/>
      <c r="E730" s="127"/>
      <c r="X730" s="127"/>
      <c r="AC730" s="127"/>
      <c r="AZ730" s="127"/>
      <c r="BA730" s="127"/>
      <c r="BL730" s="127"/>
      <c r="BM730" s="127"/>
    </row>
    <row r="731" spans="4:65" s="126" customFormat="1" ht="12.75">
      <c r="D731" s="127"/>
      <c r="E731" s="127"/>
      <c r="X731" s="127"/>
      <c r="AC731" s="127"/>
      <c r="AZ731" s="127"/>
      <c r="BA731" s="127"/>
      <c r="BL731" s="127"/>
      <c r="BM731" s="127"/>
    </row>
    <row r="732" spans="4:65" s="126" customFormat="1" ht="12.75">
      <c r="D732" s="127"/>
      <c r="E732" s="127"/>
      <c r="X732" s="127"/>
      <c r="AC732" s="127"/>
      <c r="AZ732" s="127"/>
      <c r="BA732" s="127"/>
      <c r="BL732" s="127"/>
      <c r="BM732" s="127"/>
    </row>
    <row r="733" spans="4:65" s="126" customFormat="1" ht="12.75">
      <c r="D733" s="127"/>
      <c r="E733" s="127"/>
      <c r="X733" s="127"/>
      <c r="AC733" s="127"/>
      <c r="AZ733" s="127"/>
      <c r="BA733" s="127"/>
      <c r="BL733" s="127"/>
      <c r="BM733" s="127"/>
    </row>
    <row r="734" spans="4:65" s="126" customFormat="1" ht="12.75">
      <c r="D734" s="127"/>
      <c r="E734" s="127"/>
      <c r="X734" s="127"/>
      <c r="AC734" s="127"/>
      <c r="AZ734" s="127"/>
      <c r="BA734" s="127"/>
      <c r="BL734" s="127"/>
      <c r="BM734" s="127"/>
    </row>
    <row r="735" spans="4:65" s="126" customFormat="1" ht="12.75">
      <c r="D735" s="127"/>
      <c r="E735" s="127"/>
      <c r="X735" s="127"/>
      <c r="AC735" s="127"/>
      <c r="AZ735" s="127"/>
      <c r="BA735" s="127"/>
      <c r="BL735" s="127"/>
      <c r="BM735" s="127"/>
    </row>
    <row r="736" spans="4:65" s="126" customFormat="1" ht="12.75">
      <c r="D736" s="127"/>
      <c r="E736" s="127"/>
      <c r="X736" s="127"/>
      <c r="AC736" s="127"/>
      <c r="AZ736" s="127"/>
      <c r="BA736" s="127"/>
      <c r="BL736" s="127"/>
      <c r="BM736" s="127"/>
    </row>
    <row r="737" spans="4:65" s="126" customFormat="1" ht="12.75">
      <c r="D737" s="127"/>
      <c r="E737" s="127"/>
      <c r="X737" s="127"/>
      <c r="AC737" s="127"/>
      <c r="AZ737" s="127"/>
      <c r="BA737" s="127"/>
      <c r="BL737" s="127"/>
      <c r="BM737" s="127"/>
    </row>
    <row r="738" spans="4:65" s="126" customFormat="1" ht="12.75">
      <c r="D738" s="127"/>
      <c r="E738" s="127"/>
      <c r="X738" s="127"/>
      <c r="AC738" s="127"/>
      <c r="AZ738" s="127"/>
      <c r="BA738" s="127"/>
      <c r="BL738" s="127"/>
      <c r="BM738" s="127"/>
    </row>
    <row r="739" spans="4:64" s="126" customFormat="1" ht="12.75">
      <c r="D739" s="127"/>
      <c r="E739" s="127"/>
      <c r="X739" s="127"/>
      <c r="AC739" s="127"/>
      <c r="AZ739" s="127"/>
      <c r="BL739" s="127"/>
    </row>
    <row r="740" spans="4:64" s="126" customFormat="1" ht="12.75">
      <c r="D740" s="127"/>
      <c r="E740" s="127"/>
      <c r="X740" s="127"/>
      <c r="AC740" s="127"/>
      <c r="AZ740" s="127"/>
      <c r="BL740" s="127"/>
    </row>
    <row r="741" spans="4:64" s="126" customFormat="1" ht="12.75">
      <c r="D741" s="127"/>
      <c r="E741" s="127"/>
      <c r="X741" s="127"/>
      <c r="AC741" s="127"/>
      <c r="AZ741" s="127"/>
      <c r="BL741" s="127"/>
    </row>
    <row r="742" spans="4:64" s="126" customFormat="1" ht="12.75">
      <c r="D742" s="127"/>
      <c r="E742" s="127"/>
      <c r="X742" s="127"/>
      <c r="AC742" s="127"/>
      <c r="AZ742" s="127"/>
      <c r="BL742" s="127"/>
    </row>
    <row r="743" spans="4:65" s="126" customFormat="1" ht="12.75">
      <c r="D743" s="127"/>
      <c r="E743" s="127"/>
      <c r="X743" s="127"/>
      <c r="AC743" s="127"/>
      <c r="AZ743" s="127"/>
      <c r="BA743" s="127"/>
      <c r="BL743" s="127"/>
      <c r="BM743" s="127"/>
    </row>
    <row r="744" spans="4:65" s="126" customFormat="1" ht="12.75">
      <c r="D744" s="127"/>
      <c r="E744" s="127"/>
      <c r="X744" s="127"/>
      <c r="AC744" s="127"/>
      <c r="AT744" s="129"/>
      <c r="AZ744" s="127"/>
      <c r="BA744" s="127"/>
      <c r="BL744" s="127"/>
      <c r="BM744" s="127"/>
    </row>
    <row r="745" spans="4:65" s="126" customFormat="1" ht="12.75">
      <c r="D745" s="127"/>
      <c r="E745" s="127"/>
      <c r="X745" s="127"/>
      <c r="AC745" s="127"/>
      <c r="AZ745" s="127"/>
      <c r="BA745" s="127"/>
      <c r="BL745" s="127"/>
      <c r="BM745" s="127"/>
    </row>
    <row r="746" spans="4:65" s="126" customFormat="1" ht="12.75">
      <c r="D746" s="127"/>
      <c r="E746" s="127"/>
      <c r="X746" s="127"/>
      <c r="AC746" s="127"/>
      <c r="AZ746" s="127"/>
      <c r="BA746" s="127"/>
      <c r="BL746" s="127"/>
      <c r="BM746" s="127"/>
    </row>
    <row r="747" spans="4:65" s="126" customFormat="1" ht="12.75">
      <c r="D747" s="127"/>
      <c r="E747" s="127"/>
      <c r="X747" s="127"/>
      <c r="AC747" s="127"/>
      <c r="AZ747" s="127"/>
      <c r="BA747" s="127"/>
      <c r="BL747" s="127"/>
      <c r="BM747" s="127"/>
    </row>
    <row r="748" spans="4:65" s="126" customFormat="1" ht="12.75">
      <c r="D748" s="127"/>
      <c r="E748" s="127"/>
      <c r="X748" s="127"/>
      <c r="AC748" s="127"/>
      <c r="AZ748" s="127"/>
      <c r="BA748" s="127"/>
      <c r="BL748" s="127"/>
      <c r="BM748" s="127"/>
    </row>
    <row r="749" spans="4:65" s="126" customFormat="1" ht="12.75">
      <c r="D749" s="127"/>
      <c r="E749" s="127"/>
      <c r="X749" s="127"/>
      <c r="AC749" s="127"/>
      <c r="AZ749" s="127"/>
      <c r="BA749" s="127"/>
      <c r="BL749" s="127"/>
      <c r="BM749" s="127"/>
    </row>
    <row r="750" spans="4:65" s="126" customFormat="1" ht="12.75">
      <c r="D750" s="127"/>
      <c r="E750" s="127"/>
      <c r="X750" s="127"/>
      <c r="AC750" s="127"/>
      <c r="AZ750" s="127"/>
      <c r="BA750" s="127"/>
      <c r="BL750" s="127"/>
      <c r="BM750" s="127"/>
    </row>
    <row r="751" spans="4:65" s="126" customFormat="1" ht="12.75">
      <c r="D751" s="127"/>
      <c r="E751" s="127"/>
      <c r="X751" s="127"/>
      <c r="AC751" s="127"/>
      <c r="AZ751" s="127"/>
      <c r="BA751" s="127"/>
      <c r="BL751" s="127"/>
      <c r="BM751" s="127"/>
    </row>
    <row r="752" spans="4:65" s="126" customFormat="1" ht="12.75">
      <c r="D752" s="127"/>
      <c r="E752" s="127"/>
      <c r="X752" s="127"/>
      <c r="AC752" s="127"/>
      <c r="AZ752" s="127"/>
      <c r="BA752" s="127"/>
      <c r="BL752" s="127"/>
      <c r="BM752" s="127"/>
    </row>
    <row r="753" spans="4:65" s="126" customFormat="1" ht="12.75">
      <c r="D753" s="127"/>
      <c r="E753" s="127"/>
      <c r="X753" s="127"/>
      <c r="AC753" s="127"/>
      <c r="AZ753" s="127"/>
      <c r="BA753" s="127"/>
      <c r="BL753" s="127"/>
      <c r="BM753" s="127"/>
    </row>
    <row r="754" spans="4:64" s="126" customFormat="1" ht="12.75">
      <c r="D754" s="127"/>
      <c r="E754" s="127"/>
      <c r="X754" s="127"/>
      <c r="AC754" s="127"/>
      <c r="AZ754" s="127"/>
      <c r="BL754" s="127"/>
    </row>
    <row r="755" spans="4:65" s="126" customFormat="1" ht="12.75">
      <c r="D755" s="127"/>
      <c r="E755" s="127"/>
      <c r="X755" s="127"/>
      <c r="AC755" s="127"/>
      <c r="AZ755" s="127"/>
      <c r="BA755" s="127"/>
      <c r="BL755" s="127"/>
      <c r="BM755" s="127"/>
    </row>
    <row r="756" spans="4:65" s="126" customFormat="1" ht="12.75">
      <c r="D756" s="127"/>
      <c r="E756" s="127"/>
      <c r="X756" s="127"/>
      <c r="AC756" s="127"/>
      <c r="AZ756" s="127"/>
      <c r="BA756" s="127"/>
      <c r="BL756" s="127"/>
      <c r="BM756" s="127"/>
    </row>
    <row r="757" spans="4:65" s="126" customFormat="1" ht="12.75">
      <c r="D757" s="127"/>
      <c r="E757" s="127"/>
      <c r="X757" s="127"/>
      <c r="AC757" s="127"/>
      <c r="AZ757" s="127"/>
      <c r="BA757" s="127"/>
      <c r="BL757" s="127"/>
      <c r="BM757" s="127"/>
    </row>
    <row r="758" spans="4:65" s="126" customFormat="1" ht="12.75">
      <c r="D758" s="127"/>
      <c r="E758" s="127"/>
      <c r="X758" s="127"/>
      <c r="AC758" s="127"/>
      <c r="AZ758" s="127"/>
      <c r="BA758" s="127"/>
      <c r="BL758" s="127"/>
      <c r="BM758" s="127"/>
    </row>
    <row r="759" spans="4:65" s="126" customFormat="1" ht="12.75">
      <c r="D759" s="127"/>
      <c r="E759" s="127"/>
      <c r="X759" s="127"/>
      <c r="AC759" s="127"/>
      <c r="AZ759" s="127"/>
      <c r="BA759" s="127"/>
      <c r="BL759" s="127"/>
      <c r="BM759" s="127"/>
    </row>
    <row r="760" spans="4:65" s="126" customFormat="1" ht="12.75">
      <c r="D760" s="127"/>
      <c r="E760" s="127"/>
      <c r="X760" s="127"/>
      <c r="AC760" s="127"/>
      <c r="AZ760" s="127"/>
      <c r="BA760" s="127"/>
      <c r="BL760" s="127"/>
      <c r="BM760" s="127"/>
    </row>
    <row r="761" spans="4:65" s="126" customFormat="1" ht="12.75">
      <c r="D761" s="127"/>
      <c r="E761" s="127"/>
      <c r="X761" s="127"/>
      <c r="AC761" s="127"/>
      <c r="AZ761" s="127"/>
      <c r="BA761" s="127"/>
      <c r="BL761" s="127"/>
      <c r="BM761" s="127"/>
    </row>
    <row r="762" spans="4:65" s="126" customFormat="1" ht="12.75">
      <c r="D762" s="127"/>
      <c r="E762" s="127"/>
      <c r="X762" s="127"/>
      <c r="AC762" s="127"/>
      <c r="AZ762" s="127"/>
      <c r="BA762" s="127"/>
      <c r="BL762" s="127"/>
      <c r="BM762" s="127"/>
    </row>
    <row r="763" spans="4:65" s="126" customFormat="1" ht="12.75">
      <c r="D763" s="127"/>
      <c r="E763" s="127"/>
      <c r="X763" s="127"/>
      <c r="AC763" s="127"/>
      <c r="AZ763" s="127"/>
      <c r="BA763" s="127"/>
      <c r="BL763" s="127"/>
      <c r="BM763" s="127"/>
    </row>
    <row r="764" spans="4:65" s="126" customFormat="1" ht="12.75">
      <c r="D764" s="127"/>
      <c r="E764" s="127"/>
      <c r="X764" s="127"/>
      <c r="AC764" s="127"/>
      <c r="AZ764" s="127"/>
      <c r="BA764" s="127"/>
      <c r="BL764" s="127"/>
      <c r="BM764" s="127"/>
    </row>
    <row r="765" spans="4:65" s="126" customFormat="1" ht="12.75">
      <c r="D765" s="127"/>
      <c r="E765" s="127"/>
      <c r="X765" s="127"/>
      <c r="AC765" s="127"/>
      <c r="AZ765" s="127"/>
      <c r="BA765" s="127"/>
      <c r="BL765" s="127"/>
      <c r="BM765" s="127"/>
    </row>
    <row r="766" spans="4:65" s="126" customFormat="1" ht="12.75">
      <c r="D766" s="127"/>
      <c r="E766" s="127"/>
      <c r="X766" s="127"/>
      <c r="AC766" s="127"/>
      <c r="AZ766" s="127"/>
      <c r="BA766" s="127"/>
      <c r="BL766" s="127"/>
      <c r="BM766" s="127"/>
    </row>
    <row r="767" spans="4:65" s="126" customFormat="1" ht="12.75">
      <c r="D767" s="127"/>
      <c r="E767" s="127"/>
      <c r="X767" s="127"/>
      <c r="AC767" s="127"/>
      <c r="AZ767" s="127"/>
      <c r="BA767" s="127"/>
      <c r="BL767" s="127"/>
      <c r="BM767" s="127"/>
    </row>
    <row r="768" spans="4:65" s="126" customFormat="1" ht="12.75">
      <c r="D768" s="127"/>
      <c r="E768" s="127"/>
      <c r="X768" s="127"/>
      <c r="AC768" s="127"/>
      <c r="AZ768" s="127"/>
      <c r="BA768" s="127"/>
      <c r="BL768" s="127"/>
      <c r="BM768" s="127"/>
    </row>
    <row r="769" spans="4:65" s="126" customFormat="1" ht="12.75">
      <c r="D769" s="127"/>
      <c r="E769" s="127"/>
      <c r="X769" s="127"/>
      <c r="AC769" s="127"/>
      <c r="AZ769" s="127"/>
      <c r="BA769" s="127"/>
      <c r="BL769" s="127"/>
      <c r="BM769" s="127"/>
    </row>
    <row r="770" spans="4:65" s="126" customFormat="1" ht="12.75">
      <c r="D770" s="127"/>
      <c r="E770" s="127"/>
      <c r="X770" s="127"/>
      <c r="AC770" s="127"/>
      <c r="AZ770" s="127"/>
      <c r="BA770" s="127"/>
      <c r="BL770" s="127"/>
      <c r="BM770" s="127"/>
    </row>
    <row r="771" spans="4:65" s="126" customFormat="1" ht="12.75">
      <c r="D771" s="127"/>
      <c r="E771" s="127"/>
      <c r="X771" s="127"/>
      <c r="AC771" s="127"/>
      <c r="AZ771" s="127"/>
      <c r="BA771" s="127"/>
      <c r="BL771" s="127"/>
      <c r="BM771" s="127"/>
    </row>
    <row r="772" spans="4:65" s="126" customFormat="1" ht="12.75">
      <c r="D772" s="127"/>
      <c r="E772" s="127"/>
      <c r="X772" s="127"/>
      <c r="AC772" s="127"/>
      <c r="AZ772" s="127"/>
      <c r="BA772" s="127"/>
      <c r="BL772" s="127"/>
      <c r="BM772" s="127"/>
    </row>
    <row r="773" spans="4:65" s="126" customFormat="1" ht="12.75">
      <c r="D773" s="127"/>
      <c r="E773" s="127"/>
      <c r="X773" s="127"/>
      <c r="AC773" s="127"/>
      <c r="AZ773" s="127"/>
      <c r="BA773" s="127"/>
      <c r="BL773" s="127"/>
      <c r="BM773" s="127"/>
    </row>
    <row r="774" spans="4:65" s="126" customFormat="1" ht="12.75">
      <c r="D774" s="127"/>
      <c r="E774" s="127"/>
      <c r="X774" s="127"/>
      <c r="AC774" s="127"/>
      <c r="AZ774" s="127"/>
      <c r="BA774" s="127"/>
      <c r="BL774" s="127"/>
      <c r="BM774" s="127"/>
    </row>
    <row r="775" spans="4:65" s="126" customFormat="1" ht="12.75">
      <c r="D775" s="127"/>
      <c r="E775" s="127"/>
      <c r="X775" s="127"/>
      <c r="AC775" s="127"/>
      <c r="AZ775" s="127"/>
      <c r="BA775" s="127"/>
      <c r="BL775" s="127"/>
      <c r="BM775" s="127"/>
    </row>
    <row r="776" spans="4:65" s="126" customFormat="1" ht="12.75">
      <c r="D776" s="127"/>
      <c r="E776" s="127"/>
      <c r="X776" s="127"/>
      <c r="AC776" s="127"/>
      <c r="AZ776" s="127"/>
      <c r="BA776" s="127"/>
      <c r="BL776" s="127"/>
      <c r="BM776" s="127"/>
    </row>
    <row r="777" spans="4:65" s="126" customFormat="1" ht="12.75">
      <c r="D777" s="127"/>
      <c r="E777" s="127"/>
      <c r="X777" s="127"/>
      <c r="AC777" s="127"/>
      <c r="AZ777" s="127"/>
      <c r="BA777" s="127"/>
      <c r="BL777" s="127"/>
      <c r="BM777" s="127"/>
    </row>
    <row r="778" spans="4:65" s="126" customFormat="1" ht="12.75">
      <c r="D778" s="127"/>
      <c r="E778" s="127"/>
      <c r="X778" s="127"/>
      <c r="AC778" s="127"/>
      <c r="AZ778" s="127"/>
      <c r="BA778" s="127"/>
      <c r="BL778" s="127"/>
      <c r="BM778" s="127"/>
    </row>
    <row r="779" spans="4:65" s="126" customFormat="1" ht="12.75">
      <c r="D779" s="127"/>
      <c r="E779" s="127"/>
      <c r="X779" s="127"/>
      <c r="AC779" s="127"/>
      <c r="AZ779" s="127"/>
      <c r="BA779" s="127"/>
      <c r="BL779" s="127"/>
      <c r="BM779" s="127"/>
    </row>
    <row r="780" spans="4:65" s="126" customFormat="1" ht="12.75">
      <c r="D780" s="127"/>
      <c r="E780" s="127"/>
      <c r="X780" s="127"/>
      <c r="AC780" s="127"/>
      <c r="AZ780" s="127"/>
      <c r="BA780" s="127"/>
      <c r="BL780" s="127"/>
      <c r="BM780" s="127"/>
    </row>
    <row r="781" spans="4:65" s="126" customFormat="1" ht="12.75">
      <c r="D781" s="127"/>
      <c r="E781" s="127"/>
      <c r="X781" s="127"/>
      <c r="AC781" s="127"/>
      <c r="AZ781" s="127"/>
      <c r="BA781" s="127"/>
      <c r="BL781" s="127"/>
      <c r="BM781" s="127"/>
    </row>
    <row r="782" spans="4:65" s="126" customFormat="1" ht="12.75">
      <c r="D782" s="127"/>
      <c r="E782" s="127"/>
      <c r="X782" s="127"/>
      <c r="AC782" s="127"/>
      <c r="AZ782" s="127"/>
      <c r="BA782" s="127"/>
      <c r="BL782" s="127"/>
      <c r="BM782" s="127"/>
    </row>
    <row r="783" spans="4:65" s="126" customFormat="1" ht="12.75">
      <c r="D783" s="127"/>
      <c r="E783" s="127"/>
      <c r="X783" s="127"/>
      <c r="AC783" s="127"/>
      <c r="AZ783" s="127"/>
      <c r="BA783" s="127"/>
      <c r="BL783" s="127"/>
      <c r="BM783" s="127"/>
    </row>
    <row r="784" spans="4:65" s="126" customFormat="1" ht="12.75">
      <c r="D784" s="127"/>
      <c r="E784" s="127"/>
      <c r="X784" s="127"/>
      <c r="AC784" s="127"/>
      <c r="AZ784" s="127"/>
      <c r="BA784" s="127"/>
      <c r="BL784" s="127"/>
      <c r="BM784" s="127"/>
    </row>
    <row r="785" spans="4:65" s="126" customFormat="1" ht="12.75">
      <c r="D785" s="127"/>
      <c r="E785" s="127"/>
      <c r="X785" s="127"/>
      <c r="AC785" s="127"/>
      <c r="AZ785" s="127"/>
      <c r="BA785" s="127"/>
      <c r="BL785" s="127"/>
      <c r="BM785" s="127"/>
    </row>
    <row r="786" spans="4:65" s="126" customFormat="1" ht="12.75">
      <c r="D786" s="127"/>
      <c r="E786" s="127"/>
      <c r="X786" s="127"/>
      <c r="AC786" s="127"/>
      <c r="AZ786" s="127"/>
      <c r="BA786" s="127"/>
      <c r="BL786" s="127"/>
      <c r="BM786" s="127"/>
    </row>
    <row r="787" spans="4:65" s="126" customFormat="1" ht="12.75">
      <c r="D787" s="127"/>
      <c r="E787" s="127"/>
      <c r="X787" s="127"/>
      <c r="AC787" s="127"/>
      <c r="AZ787" s="127"/>
      <c r="BA787" s="127"/>
      <c r="BL787" s="127"/>
      <c r="BM787" s="127"/>
    </row>
    <row r="788" spans="4:65" s="126" customFormat="1" ht="12.75">
      <c r="D788" s="127"/>
      <c r="E788" s="127"/>
      <c r="X788" s="127"/>
      <c r="AC788" s="127"/>
      <c r="AZ788" s="127"/>
      <c r="BA788" s="127"/>
      <c r="BL788" s="127"/>
      <c r="BM788" s="127"/>
    </row>
    <row r="789" spans="4:65" s="126" customFormat="1" ht="12.75">
      <c r="D789" s="127"/>
      <c r="E789" s="127"/>
      <c r="X789" s="127"/>
      <c r="AC789" s="127"/>
      <c r="AZ789" s="127"/>
      <c r="BA789" s="127"/>
      <c r="BL789" s="127"/>
      <c r="BM789" s="127"/>
    </row>
    <row r="790" spans="4:65" s="126" customFormat="1" ht="12.75">
      <c r="D790" s="127"/>
      <c r="E790" s="127"/>
      <c r="X790" s="127"/>
      <c r="AC790" s="127"/>
      <c r="AZ790" s="127"/>
      <c r="BA790" s="127"/>
      <c r="BL790" s="127"/>
      <c r="BM790" s="127"/>
    </row>
    <row r="791" spans="4:65" s="126" customFormat="1" ht="12.75">
      <c r="D791" s="127"/>
      <c r="E791" s="127"/>
      <c r="X791" s="127"/>
      <c r="AC791" s="127"/>
      <c r="AZ791" s="127"/>
      <c r="BA791" s="127"/>
      <c r="BL791" s="127"/>
      <c r="BM791" s="127"/>
    </row>
    <row r="792" spans="4:65" s="126" customFormat="1" ht="12.75">
      <c r="D792" s="127"/>
      <c r="E792" s="127"/>
      <c r="X792" s="127"/>
      <c r="AC792" s="127"/>
      <c r="AZ792" s="127"/>
      <c r="BA792" s="127"/>
      <c r="BL792" s="127"/>
      <c r="BM792" s="127"/>
    </row>
    <row r="793" spans="4:65" s="126" customFormat="1" ht="12.75">
      <c r="D793" s="127"/>
      <c r="E793" s="127"/>
      <c r="X793" s="127"/>
      <c r="AC793" s="127"/>
      <c r="AZ793" s="127"/>
      <c r="BA793" s="127"/>
      <c r="BL793" s="127"/>
      <c r="BM793" s="127"/>
    </row>
    <row r="794" spans="4:65" s="126" customFormat="1" ht="12.75">
      <c r="D794" s="127"/>
      <c r="E794" s="127"/>
      <c r="X794" s="127"/>
      <c r="AC794" s="127"/>
      <c r="AZ794" s="127"/>
      <c r="BA794" s="127"/>
      <c r="BL794" s="127"/>
      <c r="BM794" s="127"/>
    </row>
    <row r="795" spans="4:65" s="126" customFormat="1" ht="12.75">
      <c r="D795" s="127"/>
      <c r="E795" s="127"/>
      <c r="X795" s="127"/>
      <c r="AC795" s="127"/>
      <c r="AZ795" s="127"/>
      <c r="BA795" s="127"/>
      <c r="BL795" s="127"/>
      <c r="BM795" s="127"/>
    </row>
    <row r="796" spans="4:65" s="126" customFormat="1" ht="12.75">
      <c r="D796" s="127"/>
      <c r="E796" s="127"/>
      <c r="X796" s="127"/>
      <c r="AC796" s="127"/>
      <c r="AZ796" s="127"/>
      <c r="BA796" s="127"/>
      <c r="BL796" s="127"/>
      <c r="BM796" s="127"/>
    </row>
    <row r="797" spans="4:65" s="126" customFormat="1" ht="12.75">
      <c r="D797" s="127"/>
      <c r="E797" s="127"/>
      <c r="X797" s="127"/>
      <c r="AC797" s="127"/>
      <c r="AZ797" s="127"/>
      <c r="BA797" s="127"/>
      <c r="BL797" s="127"/>
      <c r="BM797" s="127"/>
    </row>
    <row r="798" spans="4:65" s="126" customFormat="1" ht="12.75">
      <c r="D798" s="127"/>
      <c r="E798" s="127"/>
      <c r="X798" s="127"/>
      <c r="AC798" s="127"/>
      <c r="AZ798" s="127"/>
      <c r="BA798" s="127"/>
      <c r="BL798" s="127"/>
      <c r="BM798" s="127"/>
    </row>
    <row r="799" spans="4:65" s="126" customFormat="1" ht="12.75">
      <c r="D799" s="127"/>
      <c r="E799" s="127"/>
      <c r="X799" s="127"/>
      <c r="AC799" s="127"/>
      <c r="AZ799" s="127"/>
      <c r="BA799" s="127"/>
      <c r="BL799" s="127"/>
      <c r="BM799" s="127"/>
    </row>
    <row r="800" spans="4:65" s="126" customFormat="1" ht="12.75">
      <c r="D800" s="127"/>
      <c r="E800" s="127"/>
      <c r="X800" s="127"/>
      <c r="AC800" s="127"/>
      <c r="AZ800" s="127"/>
      <c r="BA800" s="127"/>
      <c r="BL800" s="127"/>
      <c r="BM800" s="127"/>
    </row>
    <row r="801" spans="4:65" s="126" customFormat="1" ht="12.75">
      <c r="D801" s="127"/>
      <c r="E801" s="127"/>
      <c r="X801" s="127"/>
      <c r="AC801" s="127"/>
      <c r="AZ801" s="127"/>
      <c r="BA801" s="127"/>
      <c r="BL801" s="127"/>
      <c r="BM801" s="127"/>
    </row>
    <row r="802" spans="4:65" s="126" customFormat="1" ht="12.75">
      <c r="D802" s="127"/>
      <c r="E802" s="127"/>
      <c r="X802" s="127"/>
      <c r="AC802" s="127"/>
      <c r="AZ802" s="127"/>
      <c r="BA802" s="127"/>
      <c r="BL802" s="127"/>
      <c r="BM802" s="127"/>
    </row>
    <row r="803" spans="4:65" s="126" customFormat="1" ht="12.75">
      <c r="D803" s="127"/>
      <c r="E803" s="127"/>
      <c r="X803" s="127"/>
      <c r="AC803" s="127"/>
      <c r="AZ803" s="127"/>
      <c r="BA803" s="127"/>
      <c r="BL803" s="127"/>
      <c r="BM803" s="127"/>
    </row>
    <row r="804" spans="4:65" s="126" customFormat="1" ht="12.75">
      <c r="D804" s="127"/>
      <c r="E804" s="127"/>
      <c r="X804" s="127"/>
      <c r="AC804" s="127"/>
      <c r="AZ804" s="127"/>
      <c r="BA804" s="127"/>
      <c r="BL804" s="127"/>
      <c r="BM804" s="127"/>
    </row>
    <row r="805" spans="4:65" s="126" customFormat="1" ht="12.75">
      <c r="D805" s="127"/>
      <c r="E805" s="127"/>
      <c r="X805" s="127"/>
      <c r="AC805" s="127"/>
      <c r="AZ805" s="127"/>
      <c r="BA805" s="127"/>
      <c r="BL805" s="127"/>
      <c r="BM805" s="127"/>
    </row>
    <row r="806" spans="4:65" s="126" customFormat="1" ht="12.75">
      <c r="D806" s="127"/>
      <c r="E806" s="127"/>
      <c r="X806" s="127"/>
      <c r="AC806" s="127"/>
      <c r="AZ806" s="127"/>
      <c r="BA806" s="127"/>
      <c r="BL806" s="127"/>
      <c r="BM806" s="127"/>
    </row>
    <row r="807" spans="4:65" s="126" customFormat="1" ht="12.75">
      <c r="D807" s="127"/>
      <c r="E807" s="127"/>
      <c r="X807" s="127"/>
      <c r="AC807" s="127"/>
      <c r="AZ807" s="127"/>
      <c r="BA807" s="127"/>
      <c r="BL807" s="127"/>
      <c r="BM807" s="127"/>
    </row>
    <row r="808" spans="4:65" s="126" customFormat="1" ht="12.75">
      <c r="D808" s="127"/>
      <c r="E808" s="127"/>
      <c r="X808" s="127"/>
      <c r="AC808" s="127"/>
      <c r="AZ808" s="127"/>
      <c r="BA808" s="127"/>
      <c r="BL808" s="127"/>
      <c r="BM808" s="127"/>
    </row>
    <row r="809" spans="4:65" s="126" customFormat="1" ht="12.75">
      <c r="D809" s="127"/>
      <c r="E809" s="127"/>
      <c r="X809" s="127"/>
      <c r="AC809" s="127"/>
      <c r="AZ809" s="127"/>
      <c r="BA809" s="127"/>
      <c r="BL809" s="127"/>
      <c r="BM809" s="127"/>
    </row>
    <row r="810" spans="4:65" s="126" customFormat="1" ht="12.75">
      <c r="D810" s="127"/>
      <c r="E810" s="127"/>
      <c r="X810" s="127"/>
      <c r="AC810" s="127"/>
      <c r="AZ810" s="127"/>
      <c r="BA810" s="127"/>
      <c r="BL810" s="127"/>
      <c r="BM810" s="127"/>
    </row>
    <row r="811" spans="4:65" s="126" customFormat="1" ht="12.75">
      <c r="D811" s="127"/>
      <c r="E811" s="127"/>
      <c r="X811" s="127"/>
      <c r="AC811" s="127"/>
      <c r="AZ811" s="127"/>
      <c r="BA811" s="127"/>
      <c r="BL811" s="127"/>
      <c r="BM811" s="127"/>
    </row>
    <row r="812" spans="4:65" s="126" customFormat="1" ht="12.75">
      <c r="D812" s="127"/>
      <c r="E812" s="127"/>
      <c r="X812" s="127"/>
      <c r="AC812" s="127"/>
      <c r="AZ812" s="127"/>
      <c r="BA812" s="127"/>
      <c r="BL812" s="127"/>
      <c r="BM812" s="127"/>
    </row>
    <row r="813" spans="4:65" s="126" customFormat="1" ht="12.75">
      <c r="D813" s="127"/>
      <c r="E813" s="127"/>
      <c r="X813" s="127"/>
      <c r="AC813" s="127"/>
      <c r="AZ813" s="127"/>
      <c r="BA813" s="127"/>
      <c r="BL813" s="127"/>
      <c r="BM813" s="127"/>
    </row>
    <row r="814" spans="4:65" s="126" customFormat="1" ht="12.75">
      <c r="D814" s="127"/>
      <c r="E814" s="127"/>
      <c r="X814" s="127"/>
      <c r="AC814" s="127"/>
      <c r="AZ814" s="127"/>
      <c r="BA814" s="127"/>
      <c r="BL814" s="127"/>
      <c r="BM814" s="127"/>
    </row>
    <row r="815" spans="4:65" s="126" customFormat="1" ht="12.75">
      <c r="D815" s="127"/>
      <c r="E815" s="127"/>
      <c r="X815" s="127"/>
      <c r="AC815" s="127"/>
      <c r="AZ815" s="127"/>
      <c r="BA815" s="127"/>
      <c r="BL815" s="127"/>
      <c r="BM815" s="127"/>
    </row>
    <row r="816" spans="4:65" s="126" customFormat="1" ht="12.75">
      <c r="D816" s="127"/>
      <c r="E816" s="127"/>
      <c r="X816" s="127"/>
      <c r="AC816" s="127"/>
      <c r="AZ816" s="127"/>
      <c r="BA816" s="127"/>
      <c r="BL816" s="127"/>
      <c r="BM816" s="127"/>
    </row>
    <row r="817" spans="4:65" s="126" customFormat="1" ht="12.75">
      <c r="D817" s="127"/>
      <c r="E817" s="127"/>
      <c r="X817" s="127"/>
      <c r="AC817" s="127"/>
      <c r="AZ817" s="127"/>
      <c r="BA817" s="127"/>
      <c r="BL817" s="127"/>
      <c r="BM817" s="127"/>
    </row>
    <row r="818" spans="4:65" s="126" customFormat="1" ht="12.75">
      <c r="D818" s="127"/>
      <c r="E818" s="127"/>
      <c r="X818" s="127"/>
      <c r="AC818" s="127"/>
      <c r="AZ818" s="127"/>
      <c r="BA818" s="127"/>
      <c r="BL818" s="127"/>
      <c r="BM818" s="127"/>
    </row>
    <row r="819" spans="4:65" s="126" customFormat="1" ht="12.75">
      <c r="D819" s="127"/>
      <c r="E819" s="127"/>
      <c r="X819" s="127"/>
      <c r="AC819" s="127"/>
      <c r="AZ819" s="127"/>
      <c r="BA819" s="127"/>
      <c r="BL819" s="127"/>
      <c r="BM819" s="127"/>
    </row>
    <row r="820" spans="4:65" s="126" customFormat="1" ht="12.75">
      <c r="D820" s="127"/>
      <c r="E820" s="127"/>
      <c r="X820" s="127"/>
      <c r="AC820" s="127"/>
      <c r="AZ820" s="127"/>
      <c r="BA820" s="127"/>
      <c r="BL820" s="127"/>
      <c r="BM820" s="127"/>
    </row>
    <row r="821" spans="4:65" s="126" customFormat="1" ht="12.75">
      <c r="D821" s="127"/>
      <c r="E821" s="127"/>
      <c r="X821" s="127"/>
      <c r="AC821" s="127"/>
      <c r="AZ821" s="127"/>
      <c r="BA821" s="127"/>
      <c r="BL821" s="127"/>
      <c r="BM821" s="127"/>
    </row>
    <row r="822" spans="4:65" s="126" customFormat="1" ht="12.75">
      <c r="D822" s="127"/>
      <c r="E822" s="127"/>
      <c r="X822" s="127"/>
      <c r="AC822" s="127"/>
      <c r="AZ822" s="127"/>
      <c r="BA822" s="127"/>
      <c r="BL822" s="127"/>
      <c r="BM822" s="127"/>
    </row>
    <row r="823" spans="4:65" s="126" customFormat="1" ht="12.75">
      <c r="D823" s="127"/>
      <c r="E823" s="127"/>
      <c r="X823" s="127"/>
      <c r="AC823" s="127"/>
      <c r="AZ823" s="127"/>
      <c r="BA823" s="127"/>
      <c r="BL823" s="127"/>
      <c r="BM823" s="127"/>
    </row>
    <row r="824" spans="4:65" s="126" customFormat="1" ht="12.75">
      <c r="D824" s="127"/>
      <c r="E824" s="127"/>
      <c r="X824" s="127"/>
      <c r="AC824" s="127"/>
      <c r="AZ824" s="127"/>
      <c r="BA824" s="127"/>
      <c r="BL824" s="127"/>
      <c r="BM824" s="127"/>
    </row>
    <row r="825" spans="4:65" s="126" customFormat="1" ht="12.75">
      <c r="D825" s="127"/>
      <c r="E825" s="127"/>
      <c r="X825" s="127"/>
      <c r="AC825" s="127"/>
      <c r="AZ825" s="127"/>
      <c r="BA825" s="127"/>
      <c r="BL825" s="127"/>
      <c r="BM825" s="127"/>
    </row>
    <row r="826" spans="4:65" s="126" customFormat="1" ht="12.75">
      <c r="D826" s="127"/>
      <c r="E826" s="127"/>
      <c r="X826" s="127"/>
      <c r="AC826" s="127"/>
      <c r="AZ826" s="127"/>
      <c r="BA826" s="127"/>
      <c r="BL826" s="127"/>
      <c r="BM826" s="127"/>
    </row>
    <row r="827" spans="4:65" s="126" customFormat="1" ht="12.75">
      <c r="D827" s="127"/>
      <c r="E827" s="127"/>
      <c r="X827" s="127"/>
      <c r="AC827" s="127"/>
      <c r="AZ827" s="127"/>
      <c r="BA827" s="127"/>
      <c r="BL827" s="127"/>
      <c r="BM827" s="127"/>
    </row>
    <row r="828" spans="4:65" s="126" customFormat="1" ht="12.75">
      <c r="D828" s="127"/>
      <c r="E828" s="127"/>
      <c r="X828" s="127"/>
      <c r="AC828" s="127"/>
      <c r="AZ828" s="127"/>
      <c r="BA828" s="127"/>
      <c r="BL828" s="127"/>
      <c r="BM828" s="127"/>
    </row>
    <row r="829" spans="4:65" s="126" customFormat="1" ht="12.75">
      <c r="D829" s="127"/>
      <c r="E829" s="127"/>
      <c r="X829" s="127"/>
      <c r="AC829" s="127"/>
      <c r="AZ829" s="127"/>
      <c r="BA829" s="127"/>
      <c r="BL829" s="127"/>
      <c r="BM829" s="127"/>
    </row>
    <row r="830" spans="4:65" s="126" customFormat="1" ht="12.75">
      <c r="D830" s="127"/>
      <c r="E830" s="127"/>
      <c r="X830" s="127"/>
      <c r="AC830" s="127"/>
      <c r="AZ830" s="127"/>
      <c r="BA830" s="127"/>
      <c r="BL830" s="127"/>
      <c r="BM830" s="127"/>
    </row>
    <row r="831" spans="4:65" s="126" customFormat="1" ht="12.75">
      <c r="D831" s="127"/>
      <c r="E831" s="127"/>
      <c r="X831" s="127"/>
      <c r="AC831" s="127"/>
      <c r="AZ831" s="127"/>
      <c r="BA831" s="127"/>
      <c r="BL831" s="127"/>
      <c r="BM831" s="127"/>
    </row>
    <row r="832" spans="4:65" s="126" customFormat="1" ht="12.75">
      <c r="D832" s="127"/>
      <c r="E832" s="127"/>
      <c r="X832" s="127"/>
      <c r="AC832" s="127"/>
      <c r="AZ832" s="127"/>
      <c r="BA832" s="127"/>
      <c r="BL832" s="127"/>
      <c r="BM832" s="127"/>
    </row>
    <row r="833" spans="4:65" s="126" customFormat="1" ht="12.75">
      <c r="D833" s="127"/>
      <c r="E833" s="127"/>
      <c r="X833" s="127"/>
      <c r="AC833" s="127"/>
      <c r="AZ833" s="127"/>
      <c r="BA833" s="127"/>
      <c r="BL833" s="127"/>
      <c r="BM833" s="127"/>
    </row>
    <row r="834" spans="4:65" s="126" customFormat="1" ht="12.75">
      <c r="D834" s="127"/>
      <c r="E834" s="127"/>
      <c r="X834" s="127"/>
      <c r="AC834" s="127"/>
      <c r="AZ834" s="127"/>
      <c r="BA834" s="127"/>
      <c r="BL834" s="127"/>
      <c r="BM834" s="127"/>
    </row>
    <row r="835" spans="4:65" s="126" customFormat="1" ht="12.75">
      <c r="D835" s="127"/>
      <c r="E835" s="127"/>
      <c r="X835" s="127"/>
      <c r="AC835" s="127"/>
      <c r="AZ835" s="127"/>
      <c r="BA835" s="127"/>
      <c r="BL835" s="127"/>
      <c r="BM835" s="127"/>
    </row>
    <row r="836" spans="4:65" s="126" customFormat="1" ht="12.75">
      <c r="D836" s="127"/>
      <c r="E836" s="127"/>
      <c r="X836" s="127"/>
      <c r="AC836" s="127"/>
      <c r="AZ836" s="127"/>
      <c r="BA836" s="127"/>
      <c r="BL836" s="127"/>
      <c r="BM836" s="127"/>
    </row>
    <row r="837" spans="4:65" s="126" customFormat="1" ht="12.75">
      <c r="D837" s="127"/>
      <c r="E837" s="127"/>
      <c r="X837" s="127"/>
      <c r="AC837" s="127"/>
      <c r="AZ837" s="127"/>
      <c r="BA837" s="127"/>
      <c r="BL837" s="127"/>
      <c r="BM837" s="127"/>
    </row>
    <row r="838" spans="4:65" s="126" customFormat="1" ht="12.75">
      <c r="D838" s="127"/>
      <c r="E838" s="127"/>
      <c r="X838" s="127"/>
      <c r="AC838" s="127"/>
      <c r="AZ838" s="127"/>
      <c r="BA838" s="127"/>
      <c r="BL838" s="127"/>
      <c r="BM838" s="127"/>
    </row>
    <row r="839" spans="4:65" s="126" customFormat="1" ht="12.75">
      <c r="D839" s="127"/>
      <c r="E839" s="127"/>
      <c r="X839" s="127"/>
      <c r="AC839" s="127"/>
      <c r="AZ839" s="127"/>
      <c r="BA839" s="127"/>
      <c r="BL839" s="127"/>
      <c r="BM839" s="127"/>
    </row>
    <row r="840" spans="4:65" s="126" customFormat="1" ht="12.75">
      <c r="D840" s="127"/>
      <c r="E840" s="127"/>
      <c r="X840" s="127"/>
      <c r="AC840" s="127"/>
      <c r="AZ840" s="127"/>
      <c r="BA840" s="127"/>
      <c r="BL840" s="127"/>
      <c r="BM840" s="127"/>
    </row>
    <row r="841" spans="4:65" s="126" customFormat="1" ht="12.75">
      <c r="D841" s="127"/>
      <c r="E841" s="127"/>
      <c r="X841" s="127"/>
      <c r="AC841" s="127"/>
      <c r="AZ841" s="127"/>
      <c r="BA841" s="127"/>
      <c r="BL841" s="127"/>
      <c r="BM841" s="127"/>
    </row>
    <row r="842" spans="4:65" s="126" customFormat="1" ht="12.75">
      <c r="D842" s="127"/>
      <c r="E842" s="127"/>
      <c r="X842" s="127"/>
      <c r="AC842" s="127"/>
      <c r="AZ842" s="127"/>
      <c r="BA842" s="127"/>
      <c r="BL842" s="127"/>
      <c r="BM842" s="127"/>
    </row>
    <row r="843" spans="4:65" s="126" customFormat="1" ht="12.75">
      <c r="D843" s="127"/>
      <c r="E843" s="127"/>
      <c r="X843" s="127"/>
      <c r="AC843" s="127"/>
      <c r="AZ843" s="127"/>
      <c r="BA843" s="127"/>
      <c r="BL843" s="127"/>
      <c r="BM843" s="127"/>
    </row>
    <row r="844" spans="4:65" s="126" customFormat="1" ht="12.75">
      <c r="D844" s="127"/>
      <c r="E844" s="127"/>
      <c r="X844" s="127"/>
      <c r="AC844" s="127"/>
      <c r="AT844" s="129"/>
      <c r="AZ844" s="127"/>
      <c r="BA844" s="127"/>
      <c r="BL844" s="127"/>
      <c r="BM844" s="127"/>
    </row>
    <row r="845" spans="4:65" s="126" customFormat="1" ht="12.75">
      <c r="D845" s="127"/>
      <c r="E845" s="127"/>
      <c r="X845" s="127"/>
      <c r="AC845" s="127"/>
      <c r="AZ845" s="127"/>
      <c r="BA845" s="127"/>
      <c r="BL845" s="127"/>
      <c r="BM845" s="127"/>
    </row>
    <row r="846" spans="4:65" s="126" customFormat="1" ht="12.75">
      <c r="D846" s="127"/>
      <c r="E846" s="127"/>
      <c r="X846" s="127"/>
      <c r="AC846" s="127"/>
      <c r="AZ846" s="127"/>
      <c r="BA846" s="127"/>
      <c r="BL846" s="127"/>
      <c r="BM846" s="127"/>
    </row>
    <row r="847" spans="4:65" s="126" customFormat="1" ht="12.75">
      <c r="D847" s="127"/>
      <c r="E847" s="127"/>
      <c r="X847" s="127"/>
      <c r="AC847" s="127"/>
      <c r="AZ847" s="127"/>
      <c r="BA847" s="127"/>
      <c r="BL847" s="127"/>
      <c r="BM847" s="127"/>
    </row>
    <row r="848" spans="4:65" s="126" customFormat="1" ht="12.75">
      <c r="D848" s="127"/>
      <c r="E848" s="127"/>
      <c r="X848" s="127"/>
      <c r="AC848" s="127"/>
      <c r="AZ848" s="127"/>
      <c r="BA848" s="127"/>
      <c r="BL848" s="127"/>
      <c r="BM848" s="127"/>
    </row>
    <row r="849" spans="4:65" s="126" customFormat="1" ht="12.75">
      <c r="D849" s="127"/>
      <c r="E849" s="127"/>
      <c r="X849" s="127"/>
      <c r="AC849" s="127"/>
      <c r="AZ849" s="127"/>
      <c r="BA849" s="127"/>
      <c r="BL849" s="127"/>
      <c r="BM849" s="127"/>
    </row>
    <row r="850" spans="4:65" s="126" customFormat="1" ht="12.75">
      <c r="D850" s="127"/>
      <c r="E850" s="127"/>
      <c r="X850" s="127"/>
      <c r="AC850" s="127"/>
      <c r="AZ850" s="127"/>
      <c r="BA850" s="127"/>
      <c r="BL850" s="127"/>
      <c r="BM850" s="127"/>
    </row>
    <row r="851" spans="4:65" s="126" customFormat="1" ht="12.75">
      <c r="D851" s="127"/>
      <c r="E851" s="127"/>
      <c r="X851" s="127"/>
      <c r="AC851" s="127"/>
      <c r="AZ851" s="127"/>
      <c r="BA851" s="127"/>
      <c r="BL851" s="127"/>
      <c r="BM851" s="127"/>
    </row>
    <row r="852" spans="4:65" s="126" customFormat="1" ht="12.75">
      <c r="D852" s="127"/>
      <c r="E852" s="127"/>
      <c r="X852" s="127"/>
      <c r="AC852" s="127"/>
      <c r="AZ852" s="127"/>
      <c r="BA852" s="127"/>
      <c r="BL852" s="127"/>
      <c r="BM852" s="127"/>
    </row>
    <row r="853" spans="4:65" s="126" customFormat="1" ht="12.75">
      <c r="D853" s="127"/>
      <c r="E853" s="127"/>
      <c r="X853" s="127"/>
      <c r="AC853" s="127"/>
      <c r="AZ853" s="127"/>
      <c r="BA853" s="127"/>
      <c r="BL853" s="127"/>
      <c r="BM853" s="127"/>
    </row>
    <row r="854" spans="4:65" s="126" customFormat="1" ht="12.75">
      <c r="D854" s="127"/>
      <c r="E854" s="127"/>
      <c r="X854" s="127"/>
      <c r="AC854" s="127"/>
      <c r="AZ854" s="127"/>
      <c r="BA854" s="127"/>
      <c r="BL854" s="127"/>
      <c r="BM854" s="127"/>
    </row>
    <row r="855" spans="4:65" s="126" customFormat="1" ht="12.75">
      <c r="D855" s="127"/>
      <c r="E855" s="127"/>
      <c r="X855" s="127"/>
      <c r="AC855" s="127"/>
      <c r="AZ855" s="127"/>
      <c r="BA855" s="127"/>
      <c r="BL855" s="127"/>
      <c r="BM855" s="127"/>
    </row>
    <row r="856" spans="4:65" s="126" customFormat="1" ht="12.75">
      <c r="D856" s="127"/>
      <c r="E856" s="127"/>
      <c r="X856" s="127"/>
      <c r="AC856" s="127"/>
      <c r="AZ856" s="127"/>
      <c r="BA856" s="127"/>
      <c r="BL856" s="127"/>
      <c r="BM856" s="127"/>
    </row>
    <row r="857" spans="4:65" s="126" customFormat="1" ht="12.75">
      <c r="D857" s="127"/>
      <c r="E857" s="127"/>
      <c r="X857" s="127"/>
      <c r="AC857" s="127"/>
      <c r="AZ857" s="127"/>
      <c r="BA857" s="127"/>
      <c r="BL857" s="127"/>
      <c r="BM857" s="127"/>
    </row>
    <row r="858" spans="4:65" s="126" customFormat="1" ht="12.75">
      <c r="D858" s="127"/>
      <c r="E858" s="127"/>
      <c r="X858" s="127"/>
      <c r="AC858" s="127"/>
      <c r="AZ858" s="127"/>
      <c r="BA858" s="127"/>
      <c r="BL858" s="127"/>
      <c r="BM858" s="127"/>
    </row>
    <row r="859" spans="4:65" s="126" customFormat="1" ht="12.75">
      <c r="D859" s="127"/>
      <c r="E859" s="127"/>
      <c r="X859" s="127"/>
      <c r="AC859" s="127"/>
      <c r="AZ859" s="127"/>
      <c r="BA859" s="127"/>
      <c r="BL859" s="127"/>
      <c r="BM859" s="127"/>
    </row>
    <row r="860" spans="4:65" s="126" customFormat="1" ht="12.75">
      <c r="D860" s="127"/>
      <c r="E860" s="127"/>
      <c r="X860" s="127"/>
      <c r="AC860" s="127"/>
      <c r="AZ860" s="127"/>
      <c r="BA860" s="127"/>
      <c r="BL860" s="127"/>
      <c r="BM860" s="127"/>
    </row>
    <row r="861" spans="4:65" s="126" customFormat="1" ht="12.75">
      <c r="D861" s="127"/>
      <c r="E861" s="127"/>
      <c r="X861" s="127"/>
      <c r="AC861" s="127"/>
      <c r="AZ861" s="127"/>
      <c r="BA861" s="127"/>
      <c r="BL861" s="127"/>
      <c r="BM861" s="127"/>
    </row>
    <row r="862" spans="4:65" s="126" customFormat="1" ht="12.75">
      <c r="D862" s="127"/>
      <c r="E862" s="127"/>
      <c r="X862" s="127"/>
      <c r="AC862" s="127"/>
      <c r="AZ862" s="127"/>
      <c r="BA862" s="127"/>
      <c r="BL862" s="127"/>
      <c r="BM862" s="127"/>
    </row>
    <row r="863" spans="4:65" s="126" customFormat="1" ht="12.75">
      <c r="D863" s="127"/>
      <c r="E863" s="127"/>
      <c r="X863" s="127"/>
      <c r="AC863" s="127"/>
      <c r="AZ863" s="127"/>
      <c r="BA863" s="127"/>
      <c r="BL863" s="127"/>
      <c r="BM863" s="127"/>
    </row>
    <row r="864" spans="4:65" s="126" customFormat="1" ht="12.75">
      <c r="D864" s="127"/>
      <c r="E864" s="127"/>
      <c r="X864" s="127"/>
      <c r="AC864" s="127"/>
      <c r="AZ864" s="127"/>
      <c r="BA864" s="127"/>
      <c r="BL864" s="127"/>
      <c r="BM864" s="127"/>
    </row>
    <row r="865" spans="4:65" s="126" customFormat="1" ht="12.75">
      <c r="D865" s="127"/>
      <c r="E865" s="127"/>
      <c r="X865" s="127"/>
      <c r="AC865" s="127"/>
      <c r="AZ865" s="127"/>
      <c r="BA865" s="127"/>
      <c r="BL865" s="127"/>
      <c r="BM865" s="127"/>
    </row>
    <row r="866" spans="4:65" s="126" customFormat="1" ht="12.75">
      <c r="D866" s="127"/>
      <c r="E866" s="127"/>
      <c r="X866" s="127"/>
      <c r="AC866" s="127"/>
      <c r="AZ866" s="127"/>
      <c r="BA866" s="127"/>
      <c r="BL866" s="127"/>
      <c r="BM866" s="127"/>
    </row>
    <row r="867" spans="4:65" s="126" customFormat="1" ht="12.75">
      <c r="D867" s="127"/>
      <c r="E867" s="127"/>
      <c r="X867" s="127"/>
      <c r="AC867" s="127"/>
      <c r="AZ867" s="127"/>
      <c r="BA867" s="127"/>
      <c r="BL867" s="127"/>
      <c r="BM867" s="127"/>
    </row>
    <row r="868" spans="4:65" s="126" customFormat="1" ht="12.75">
      <c r="D868" s="127"/>
      <c r="E868" s="127"/>
      <c r="X868" s="127"/>
      <c r="AC868" s="127"/>
      <c r="AZ868" s="127"/>
      <c r="BA868" s="127"/>
      <c r="BL868" s="127"/>
      <c r="BM868" s="127"/>
    </row>
    <row r="869" spans="4:65" s="126" customFormat="1" ht="12.75">
      <c r="D869" s="127"/>
      <c r="E869" s="127"/>
      <c r="X869" s="127"/>
      <c r="AC869" s="127"/>
      <c r="AZ869" s="127"/>
      <c r="BA869" s="127"/>
      <c r="BL869" s="127"/>
      <c r="BM869" s="127"/>
    </row>
    <row r="870" spans="4:65" s="126" customFormat="1" ht="12.75">
      <c r="D870" s="127"/>
      <c r="E870" s="127"/>
      <c r="X870" s="127"/>
      <c r="AC870" s="127"/>
      <c r="AZ870" s="127"/>
      <c r="BA870" s="127"/>
      <c r="BL870" s="127"/>
      <c r="BM870" s="127"/>
    </row>
    <row r="871" spans="4:65" s="126" customFormat="1" ht="12.75">
      <c r="D871" s="127"/>
      <c r="E871" s="127"/>
      <c r="X871" s="127"/>
      <c r="AC871" s="127"/>
      <c r="AZ871" s="127"/>
      <c r="BA871" s="127"/>
      <c r="BL871" s="127"/>
      <c r="BM871" s="127"/>
    </row>
    <row r="872" spans="4:65" s="126" customFormat="1" ht="12.75">
      <c r="D872" s="127"/>
      <c r="E872" s="127"/>
      <c r="X872" s="127"/>
      <c r="AC872" s="127"/>
      <c r="AZ872" s="127"/>
      <c r="BA872" s="127"/>
      <c r="BL872" s="127"/>
      <c r="BM872" s="127"/>
    </row>
    <row r="873" spans="4:65" s="126" customFormat="1" ht="12.75">
      <c r="D873" s="127"/>
      <c r="E873" s="127"/>
      <c r="X873" s="127"/>
      <c r="AC873" s="127"/>
      <c r="AZ873" s="127"/>
      <c r="BA873" s="127"/>
      <c r="BL873" s="127"/>
      <c r="BM873" s="127"/>
    </row>
    <row r="874" spans="4:65" s="126" customFormat="1" ht="12.75">
      <c r="D874" s="127"/>
      <c r="E874" s="127"/>
      <c r="X874" s="127"/>
      <c r="AC874" s="127"/>
      <c r="AZ874" s="127"/>
      <c r="BA874" s="127"/>
      <c r="BL874" s="127"/>
      <c r="BM874" s="127"/>
    </row>
    <row r="875" spans="4:65" s="126" customFormat="1" ht="12.75">
      <c r="D875" s="127"/>
      <c r="E875" s="127"/>
      <c r="X875" s="127"/>
      <c r="AC875" s="127"/>
      <c r="AZ875" s="127"/>
      <c r="BA875" s="127"/>
      <c r="BL875" s="127"/>
      <c r="BM875" s="127"/>
    </row>
    <row r="876" spans="4:65" s="126" customFormat="1" ht="12.75">
      <c r="D876" s="127"/>
      <c r="E876" s="127"/>
      <c r="X876" s="127"/>
      <c r="AC876" s="127"/>
      <c r="AZ876" s="127"/>
      <c r="BA876" s="127"/>
      <c r="BL876" s="127"/>
      <c r="BM876" s="127"/>
    </row>
    <row r="877" spans="4:65" s="126" customFormat="1" ht="12.75">
      <c r="D877" s="127"/>
      <c r="E877" s="127"/>
      <c r="X877" s="127"/>
      <c r="AC877" s="127"/>
      <c r="AZ877" s="127"/>
      <c r="BA877" s="127"/>
      <c r="BL877" s="127"/>
      <c r="BM877" s="127"/>
    </row>
    <row r="878" spans="4:65" s="126" customFormat="1" ht="12.75">
      <c r="D878" s="127"/>
      <c r="E878" s="127"/>
      <c r="X878" s="127"/>
      <c r="AC878" s="127"/>
      <c r="AZ878" s="127"/>
      <c r="BA878" s="127"/>
      <c r="BL878" s="127"/>
      <c r="BM878" s="127"/>
    </row>
    <row r="879" spans="4:65" s="126" customFormat="1" ht="12.75">
      <c r="D879" s="127"/>
      <c r="E879" s="127"/>
      <c r="X879" s="127"/>
      <c r="AC879" s="127"/>
      <c r="AZ879" s="127"/>
      <c r="BA879" s="127"/>
      <c r="BL879" s="127"/>
      <c r="BM879" s="127"/>
    </row>
    <row r="880" spans="4:64" s="126" customFormat="1" ht="12.75">
      <c r="D880" s="127"/>
      <c r="E880" s="127"/>
      <c r="X880" s="127"/>
      <c r="AC880" s="127"/>
      <c r="AZ880" s="127"/>
      <c r="BL880" s="127"/>
    </row>
    <row r="881" spans="4:64" s="126" customFormat="1" ht="12.75">
      <c r="D881" s="127"/>
      <c r="E881" s="127"/>
      <c r="X881" s="127"/>
      <c r="AC881" s="127"/>
      <c r="AZ881" s="127"/>
      <c r="BL881" s="127"/>
    </row>
    <row r="882" spans="4:65" s="126" customFormat="1" ht="12.75">
      <c r="D882" s="127"/>
      <c r="E882" s="127"/>
      <c r="X882" s="127"/>
      <c r="AC882" s="127"/>
      <c r="AZ882" s="127"/>
      <c r="BA882" s="127"/>
      <c r="BL882" s="127"/>
      <c r="BM882" s="127"/>
    </row>
    <row r="883" spans="4:65" s="126" customFormat="1" ht="12.75">
      <c r="D883" s="127"/>
      <c r="E883" s="127"/>
      <c r="X883" s="127"/>
      <c r="AC883" s="127"/>
      <c r="AZ883" s="127"/>
      <c r="BA883" s="127"/>
      <c r="BL883" s="127"/>
      <c r="BM883" s="127"/>
    </row>
    <row r="884" spans="4:65" s="126" customFormat="1" ht="12.75">
      <c r="D884" s="127"/>
      <c r="E884" s="127"/>
      <c r="X884" s="127"/>
      <c r="AC884" s="127"/>
      <c r="AZ884" s="127"/>
      <c r="BA884" s="127"/>
      <c r="BL884" s="127"/>
      <c r="BM884" s="127"/>
    </row>
    <row r="885" spans="4:65" s="126" customFormat="1" ht="12.75">
      <c r="D885" s="127"/>
      <c r="E885" s="127"/>
      <c r="X885" s="127"/>
      <c r="AC885" s="127"/>
      <c r="AZ885" s="127"/>
      <c r="BA885" s="127"/>
      <c r="BL885" s="127"/>
      <c r="BM885" s="127"/>
    </row>
    <row r="886" spans="4:65" s="126" customFormat="1" ht="12.75">
      <c r="D886" s="127"/>
      <c r="E886" s="127"/>
      <c r="X886" s="127"/>
      <c r="AC886" s="127"/>
      <c r="AZ886" s="127"/>
      <c r="BA886" s="127"/>
      <c r="BL886" s="127"/>
      <c r="BM886" s="127"/>
    </row>
    <row r="887" spans="4:64" s="126" customFormat="1" ht="12.75">
      <c r="D887" s="127"/>
      <c r="E887" s="127"/>
      <c r="X887" s="127"/>
      <c r="AC887" s="127"/>
      <c r="AZ887" s="127"/>
      <c r="BL887" s="127"/>
    </row>
    <row r="888" spans="4:65" s="126" customFormat="1" ht="12.75">
      <c r="D888" s="127"/>
      <c r="E888" s="127"/>
      <c r="X888" s="127"/>
      <c r="AC888" s="127"/>
      <c r="AZ888" s="127"/>
      <c r="BA888" s="127"/>
      <c r="BL888" s="127"/>
      <c r="BM888" s="127"/>
    </row>
    <row r="889" spans="4:65" s="126" customFormat="1" ht="12.75">
      <c r="D889" s="127"/>
      <c r="E889" s="127"/>
      <c r="X889" s="127"/>
      <c r="AC889" s="127"/>
      <c r="AZ889" s="127"/>
      <c r="BA889" s="127"/>
      <c r="BL889" s="127"/>
      <c r="BM889" s="127"/>
    </row>
    <row r="890" spans="4:65" s="126" customFormat="1" ht="12.75">
      <c r="D890" s="127"/>
      <c r="E890" s="127"/>
      <c r="X890" s="127"/>
      <c r="AC890" s="127"/>
      <c r="AZ890" s="127"/>
      <c r="BA890" s="127"/>
      <c r="BL890" s="127"/>
      <c r="BM890" s="127"/>
    </row>
    <row r="891" spans="4:65" s="126" customFormat="1" ht="12.75">
      <c r="D891" s="127"/>
      <c r="E891" s="127"/>
      <c r="X891" s="127"/>
      <c r="AC891" s="127"/>
      <c r="AZ891" s="127"/>
      <c r="BA891" s="127"/>
      <c r="BL891" s="127"/>
      <c r="BM891" s="127"/>
    </row>
    <row r="892" spans="4:65" s="126" customFormat="1" ht="12.75">
      <c r="D892" s="127"/>
      <c r="E892" s="127"/>
      <c r="X892" s="127"/>
      <c r="AC892" s="127"/>
      <c r="AZ892" s="127"/>
      <c r="BA892" s="127"/>
      <c r="BL892" s="127"/>
      <c r="BM892" s="127"/>
    </row>
    <row r="893" spans="4:65" s="126" customFormat="1" ht="12.75">
      <c r="D893" s="127"/>
      <c r="E893" s="127"/>
      <c r="X893" s="127"/>
      <c r="AC893" s="127"/>
      <c r="AZ893" s="127"/>
      <c r="BA893" s="127"/>
      <c r="BL893" s="127"/>
      <c r="BM893" s="127"/>
    </row>
    <row r="894" spans="4:65" s="126" customFormat="1" ht="12.75">
      <c r="D894" s="127"/>
      <c r="E894" s="127"/>
      <c r="X894" s="127"/>
      <c r="AC894" s="127"/>
      <c r="AZ894" s="127"/>
      <c r="BA894" s="127"/>
      <c r="BL894" s="127"/>
      <c r="BM894" s="127"/>
    </row>
    <row r="895" spans="4:65" s="126" customFormat="1" ht="12.75">
      <c r="D895" s="127"/>
      <c r="E895" s="127"/>
      <c r="X895" s="127"/>
      <c r="AC895" s="127"/>
      <c r="AZ895" s="127"/>
      <c r="BA895" s="127"/>
      <c r="BL895" s="127"/>
      <c r="BM895" s="127"/>
    </row>
    <row r="896" spans="4:65" s="126" customFormat="1" ht="12.75">
      <c r="D896" s="127"/>
      <c r="E896" s="127"/>
      <c r="X896" s="127"/>
      <c r="AC896" s="127"/>
      <c r="AZ896" s="127"/>
      <c r="BA896" s="127"/>
      <c r="BL896" s="127"/>
      <c r="BM896" s="127"/>
    </row>
    <row r="897" spans="4:65" s="126" customFormat="1" ht="12.75">
      <c r="D897" s="127"/>
      <c r="E897" s="127"/>
      <c r="X897" s="127"/>
      <c r="AC897" s="127"/>
      <c r="AZ897" s="127"/>
      <c r="BA897" s="127"/>
      <c r="BL897" s="127"/>
      <c r="BM897" s="127"/>
    </row>
    <row r="898" spans="4:65" s="126" customFormat="1" ht="12.75">
      <c r="D898" s="127"/>
      <c r="E898" s="127"/>
      <c r="X898" s="127"/>
      <c r="AC898" s="127"/>
      <c r="AZ898" s="127"/>
      <c r="BA898" s="127"/>
      <c r="BL898" s="127"/>
      <c r="BM898" s="127"/>
    </row>
    <row r="899" spans="4:65" s="126" customFormat="1" ht="12.75">
      <c r="D899" s="127"/>
      <c r="E899" s="127"/>
      <c r="X899" s="127"/>
      <c r="AC899" s="127"/>
      <c r="AZ899" s="127"/>
      <c r="BA899" s="127"/>
      <c r="BL899" s="127"/>
      <c r="BM899" s="127"/>
    </row>
    <row r="900" spans="4:65" s="126" customFormat="1" ht="12.75">
      <c r="D900" s="127"/>
      <c r="E900" s="127"/>
      <c r="X900" s="127"/>
      <c r="AC900" s="127"/>
      <c r="AZ900" s="127"/>
      <c r="BA900" s="127"/>
      <c r="BL900" s="127"/>
      <c r="BM900" s="127"/>
    </row>
    <row r="901" spans="4:65" s="126" customFormat="1" ht="12.75">
      <c r="D901" s="127"/>
      <c r="E901" s="127"/>
      <c r="X901" s="127"/>
      <c r="AC901" s="127"/>
      <c r="AZ901" s="127"/>
      <c r="BA901" s="127"/>
      <c r="BL901" s="127"/>
      <c r="BM901" s="127"/>
    </row>
    <row r="902" spans="4:65" s="126" customFormat="1" ht="12.75">
      <c r="D902" s="127"/>
      <c r="E902" s="127"/>
      <c r="X902" s="127"/>
      <c r="AC902" s="127"/>
      <c r="AZ902" s="127"/>
      <c r="BA902" s="127"/>
      <c r="BL902" s="127"/>
      <c r="BM902" s="127"/>
    </row>
    <row r="903" spans="4:65" s="126" customFormat="1" ht="12.75">
      <c r="D903" s="127"/>
      <c r="E903" s="127"/>
      <c r="X903" s="127"/>
      <c r="AC903" s="127"/>
      <c r="AZ903" s="127"/>
      <c r="BA903" s="127"/>
      <c r="BL903" s="127"/>
      <c r="BM903" s="127"/>
    </row>
    <row r="904" spans="4:65" s="126" customFormat="1" ht="12.75">
      <c r="D904" s="127"/>
      <c r="E904" s="127"/>
      <c r="X904" s="127"/>
      <c r="AC904" s="127"/>
      <c r="AZ904" s="127"/>
      <c r="BA904" s="127"/>
      <c r="BL904" s="127"/>
      <c r="BM904" s="127"/>
    </row>
    <row r="905" spans="4:65" s="126" customFormat="1" ht="12.75">
      <c r="D905" s="127"/>
      <c r="E905" s="127"/>
      <c r="X905" s="127"/>
      <c r="AC905" s="127"/>
      <c r="AZ905" s="127"/>
      <c r="BA905" s="127"/>
      <c r="BL905" s="127"/>
      <c r="BM905" s="127"/>
    </row>
    <row r="906" spans="4:65" s="126" customFormat="1" ht="12.75">
      <c r="D906" s="127"/>
      <c r="E906" s="127"/>
      <c r="X906" s="127"/>
      <c r="AC906" s="127"/>
      <c r="AZ906" s="127"/>
      <c r="BA906" s="127"/>
      <c r="BL906" s="127"/>
      <c r="BM906" s="127"/>
    </row>
    <row r="907" spans="4:53" s="126" customFormat="1" ht="12.75">
      <c r="D907" s="127"/>
      <c r="E907" s="127"/>
      <c r="X907" s="127"/>
      <c r="AC907" s="127"/>
      <c r="AZ907" s="127"/>
      <c r="BA907" s="127"/>
    </row>
    <row r="908" spans="4:65" s="126" customFormat="1" ht="12.75">
      <c r="D908" s="127"/>
      <c r="E908" s="127"/>
      <c r="X908" s="127"/>
      <c r="AC908" s="127"/>
      <c r="AZ908" s="127"/>
      <c r="BA908" s="127"/>
      <c r="BL908" s="127"/>
      <c r="BM908" s="127"/>
    </row>
    <row r="909" spans="4:65" s="126" customFormat="1" ht="12.75">
      <c r="D909" s="127"/>
      <c r="E909" s="127"/>
      <c r="X909" s="127"/>
      <c r="AC909" s="127"/>
      <c r="AZ909" s="127"/>
      <c r="BA909" s="127"/>
      <c r="BL909" s="127"/>
      <c r="BM909" s="127"/>
    </row>
    <row r="910" spans="4:65" s="126" customFormat="1" ht="12.75">
      <c r="D910" s="127"/>
      <c r="E910" s="127"/>
      <c r="X910" s="127"/>
      <c r="AC910" s="127"/>
      <c r="AZ910" s="127"/>
      <c r="BA910" s="127"/>
      <c r="BL910" s="127"/>
      <c r="BM910" s="127"/>
    </row>
    <row r="911" spans="4:65" s="126" customFormat="1" ht="12.75">
      <c r="D911" s="127"/>
      <c r="E911" s="127"/>
      <c r="X911" s="127"/>
      <c r="AC911" s="127"/>
      <c r="AZ911" s="127"/>
      <c r="BA911" s="127"/>
      <c r="BL911" s="127"/>
      <c r="BM911" s="127"/>
    </row>
    <row r="912" spans="4:65" s="126" customFormat="1" ht="12.75">
      <c r="D912" s="127"/>
      <c r="E912" s="127"/>
      <c r="X912" s="127"/>
      <c r="AC912" s="127"/>
      <c r="AZ912" s="127"/>
      <c r="BA912" s="127"/>
      <c r="BL912" s="127"/>
      <c r="BM912" s="127"/>
    </row>
    <row r="913" spans="4:65" s="126" customFormat="1" ht="12.75">
      <c r="D913" s="127"/>
      <c r="E913" s="127"/>
      <c r="X913" s="127"/>
      <c r="AC913" s="127"/>
      <c r="AZ913" s="127"/>
      <c r="BA913" s="127"/>
      <c r="BL913" s="127"/>
      <c r="BM913" s="127"/>
    </row>
    <row r="914" spans="4:65" s="126" customFormat="1" ht="12.75">
      <c r="D914" s="127"/>
      <c r="E914" s="127"/>
      <c r="X914" s="127"/>
      <c r="AC914" s="127"/>
      <c r="AT914" s="129"/>
      <c r="AZ914" s="127"/>
      <c r="BA914" s="127"/>
      <c r="BL914" s="127"/>
      <c r="BM914" s="127"/>
    </row>
    <row r="915" spans="4:65" s="126" customFormat="1" ht="12.75">
      <c r="D915" s="127"/>
      <c r="E915" s="127"/>
      <c r="X915" s="127"/>
      <c r="AC915" s="127"/>
      <c r="AT915" s="129"/>
      <c r="AZ915" s="127"/>
      <c r="BA915" s="127"/>
      <c r="BL915" s="127"/>
      <c r="BM915" s="127"/>
    </row>
    <row r="916" spans="4:65" s="126" customFormat="1" ht="12.75">
      <c r="D916" s="127"/>
      <c r="E916" s="127"/>
      <c r="X916" s="127"/>
      <c r="AC916" s="127"/>
      <c r="AZ916" s="127"/>
      <c r="BA916" s="127"/>
      <c r="BL916" s="127"/>
      <c r="BM916" s="127"/>
    </row>
    <row r="917" spans="4:65" s="126" customFormat="1" ht="12.75">
      <c r="D917" s="127"/>
      <c r="E917" s="127"/>
      <c r="X917" s="127"/>
      <c r="AC917" s="127"/>
      <c r="AZ917" s="127"/>
      <c r="BA917" s="127"/>
      <c r="BL917" s="127"/>
      <c r="BM917" s="127"/>
    </row>
    <row r="918" spans="4:65" s="126" customFormat="1" ht="12.75">
      <c r="D918" s="127"/>
      <c r="E918" s="127"/>
      <c r="X918" s="127"/>
      <c r="AC918" s="127"/>
      <c r="AZ918" s="127"/>
      <c r="BA918" s="127"/>
      <c r="BL918" s="127"/>
      <c r="BM918" s="127"/>
    </row>
    <row r="919" spans="4:65" s="126" customFormat="1" ht="12.75">
      <c r="D919" s="127"/>
      <c r="E919" s="127"/>
      <c r="X919" s="127"/>
      <c r="AC919" s="127"/>
      <c r="AZ919" s="127"/>
      <c r="BA919" s="127"/>
      <c r="BL919" s="127"/>
      <c r="BM919" s="127"/>
    </row>
    <row r="920" spans="4:65" s="126" customFormat="1" ht="12.75">
      <c r="D920" s="127"/>
      <c r="E920" s="127"/>
      <c r="X920" s="127"/>
      <c r="AC920" s="127"/>
      <c r="AZ920" s="127"/>
      <c r="BA920" s="127"/>
      <c r="BL920" s="127"/>
      <c r="BM920" s="127"/>
    </row>
    <row r="921" spans="4:65" s="126" customFormat="1" ht="12.75">
      <c r="D921" s="127"/>
      <c r="E921" s="127"/>
      <c r="X921" s="127"/>
      <c r="AC921" s="127"/>
      <c r="AZ921" s="127"/>
      <c r="BA921" s="127"/>
      <c r="BL921" s="127"/>
      <c r="BM921" s="127"/>
    </row>
    <row r="922" spans="4:65" s="126" customFormat="1" ht="12.75">
      <c r="D922" s="127"/>
      <c r="E922" s="127"/>
      <c r="X922" s="127"/>
      <c r="AC922" s="127"/>
      <c r="AZ922" s="127"/>
      <c r="BA922" s="127"/>
      <c r="BL922" s="127"/>
      <c r="BM922" s="127"/>
    </row>
    <row r="923" spans="4:65" s="126" customFormat="1" ht="12.75">
      <c r="D923" s="127"/>
      <c r="E923" s="127"/>
      <c r="X923" s="127"/>
      <c r="AC923" s="127"/>
      <c r="AZ923" s="127"/>
      <c r="BA923" s="127"/>
      <c r="BL923" s="127"/>
      <c r="BM923" s="127"/>
    </row>
    <row r="924" spans="4:65" s="126" customFormat="1" ht="12.75">
      <c r="D924" s="127"/>
      <c r="E924" s="127"/>
      <c r="X924" s="127"/>
      <c r="AC924" s="127"/>
      <c r="AZ924" s="127"/>
      <c r="BA924" s="127"/>
      <c r="BL924" s="127"/>
      <c r="BM924" s="127"/>
    </row>
    <row r="925" spans="4:65" s="126" customFormat="1" ht="12.75">
      <c r="D925" s="127"/>
      <c r="E925" s="127"/>
      <c r="X925" s="127"/>
      <c r="AC925" s="127"/>
      <c r="AZ925" s="127"/>
      <c r="BA925" s="127"/>
      <c r="BL925" s="127"/>
      <c r="BM925" s="127"/>
    </row>
    <row r="926" spans="4:65" s="126" customFormat="1" ht="12.75">
      <c r="D926" s="127"/>
      <c r="E926" s="127"/>
      <c r="X926" s="127"/>
      <c r="AC926" s="127"/>
      <c r="AZ926" s="127"/>
      <c r="BA926" s="127"/>
      <c r="BL926" s="127"/>
      <c r="BM926" s="127"/>
    </row>
    <row r="927" spans="4:65" s="126" customFormat="1" ht="12.75">
      <c r="D927" s="127"/>
      <c r="E927" s="127"/>
      <c r="X927" s="127"/>
      <c r="AC927" s="127"/>
      <c r="AZ927" s="127"/>
      <c r="BA927" s="127"/>
      <c r="BL927" s="127"/>
      <c r="BM927" s="127"/>
    </row>
    <row r="928" spans="4:65" s="126" customFormat="1" ht="12.75">
      <c r="D928" s="127"/>
      <c r="E928" s="127"/>
      <c r="X928" s="127"/>
      <c r="AC928" s="127"/>
      <c r="AZ928" s="127"/>
      <c r="BA928" s="127"/>
      <c r="BL928" s="127"/>
      <c r="BM928" s="127"/>
    </row>
    <row r="929" spans="4:65" s="126" customFormat="1" ht="12.75">
      <c r="D929" s="127"/>
      <c r="E929" s="127"/>
      <c r="X929" s="127"/>
      <c r="AC929" s="127"/>
      <c r="AZ929" s="127"/>
      <c r="BA929" s="127"/>
      <c r="BL929" s="127"/>
      <c r="BM929" s="127"/>
    </row>
    <row r="930" spans="4:65" s="126" customFormat="1" ht="12.75">
      <c r="D930" s="127"/>
      <c r="E930" s="127"/>
      <c r="X930" s="127"/>
      <c r="AC930" s="127"/>
      <c r="AZ930" s="127"/>
      <c r="BA930" s="127"/>
      <c r="BL930" s="127"/>
      <c r="BM930" s="127"/>
    </row>
    <row r="931" spans="4:65" s="126" customFormat="1" ht="12.75">
      <c r="D931" s="127"/>
      <c r="E931" s="127"/>
      <c r="X931" s="127"/>
      <c r="AC931" s="127"/>
      <c r="AZ931" s="127"/>
      <c r="BA931" s="127"/>
      <c r="BL931" s="127"/>
      <c r="BM931" s="127"/>
    </row>
    <row r="932" spans="4:65" s="126" customFormat="1" ht="12.75">
      <c r="D932" s="127"/>
      <c r="E932" s="127"/>
      <c r="X932" s="127"/>
      <c r="AC932" s="127"/>
      <c r="AZ932" s="127"/>
      <c r="BA932" s="127"/>
      <c r="BL932" s="127"/>
      <c r="BM932" s="127"/>
    </row>
    <row r="933" spans="4:65" s="126" customFormat="1" ht="12.75">
      <c r="D933" s="127"/>
      <c r="E933" s="127"/>
      <c r="X933" s="127"/>
      <c r="AC933" s="127"/>
      <c r="AZ933" s="127"/>
      <c r="BA933" s="127"/>
      <c r="BL933" s="127"/>
      <c r="BM933" s="127"/>
    </row>
    <row r="934" spans="4:65" s="126" customFormat="1" ht="12.75">
      <c r="D934" s="127"/>
      <c r="E934" s="127"/>
      <c r="X934" s="127"/>
      <c r="AC934" s="127"/>
      <c r="AZ934" s="127"/>
      <c r="BA934" s="127"/>
      <c r="BL934" s="127"/>
      <c r="BM934" s="127"/>
    </row>
    <row r="935" spans="4:65" s="126" customFormat="1" ht="12.75">
      <c r="D935" s="127"/>
      <c r="E935" s="127"/>
      <c r="X935" s="127"/>
      <c r="AC935" s="127"/>
      <c r="AZ935" s="127"/>
      <c r="BA935" s="127"/>
      <c r="BL935" s="127"/>
      <c r="BM935" s="127"/>
    </row>
    <row r="936" spans="4:65" s="126" customFormat="1" ht="12.75">
      <c r="D936" s="127"/>
      <c r="E936" s="127"/>
      <c r="X936" s="127"/>
      <c r="AC936" s="127"/>
      <c r="AZ936" s="127"/>
      <c r="BA936" s="127"/>
      <c r="BL936" s="127"/>
      <c r="BM936" s="127"/>
    </row>
    <row r="937" spans="4:65" s="126" customFormat="1" ht="12.75">
      <c r="D937" s="127"/>
      <c r="E937" s="127"/>
      <c r="X937" s="127"/>
      <c r="AC937" s="127"/>
      <c r="AZ937" s="127"/>
      <c r="BA937" s="127"/>
      <c r="BL937" s="127"/>
      <c r="BM937" s="127"/>
    </row>
    <row r="938" spans="4:65" s="126" customFormat="1" ht="12.75">
      <c r="D938" s="127"/>
      <c r="E938" s="127"/>
      <c r="X938" s="127"/>
      <c r="AC938" s="127"/>
      <c r="AZ938" s="127"/>
      <c r="BA938" s="127"/>
      <c r="BL938" s="127"/>
      <c r="BM938" s="127"/>
    </row>
    <row r="939" spans="4:65" s="126" customFormat="1" ht="12.75">
      <c r="D939" s="127"/>
      <c r="E939" s="127"/>
      <c r="X939" s="127"/>
      <c r="AC939" s="127"/>
      <c r="AZ939" s="127"/>
      <c r="BA939" s="127"/>
      <c r="BL939" s="127"/>
      <c r="BM939" s="127"/>
    </row>
    <row r="940" spans="4:65" s="126" customFormat="1" ht="12.75">
      <c r="D940" s="127"/>
      <c r="E940" s="127"/>
      <c r="X940" s="127"/>
      <c r="AC940" s="127"/>
      <c r="AZ940" s="127"/>
      <c r="BA940" s="127"/>
      <c r="BL940" s="127"/>
      <c r="BM940" s="127"/>
    </row>
    <row r="941" spans="4:65" s="126" customFormat="1" ht="12.75">
      <c r="D941" s="127"/>
      <c r="E941" s="127"/>
      <c r="X941" s="127"/>
      <c r="AC941" s="127"/>
      <c r="AZ941" s="127"/>
      <c r="BA941" s="127"/>
      <c r="BL941" s="127"/>
      <c r="BM941" s="127"/>
    </row>
    <row r="942" spans="4:65" s="126" customFormat="1" ht="12.75">
      <c r="D942" s="127"/>
      <c r="E942" s="127"/>
      <c r="X942" s="127"/>
      <c r="AC942" s="127"/>
      <c r="AT942" s="129"/>
      <c r="AZ942" s="127"/>
      <c r="BA942" s="127"/>
      <c r="BL942" s="127"/>
      <c r="BM942" s="127"/>
    </row>
    <row r="943" spans="4:65" s="126" customFormat="1" ht="12.75">
      <c r="D943" s="127"/>
      <c r="E943" s="127"/>
      <c r="X943" s="127"/>
      <c r="AC943" s="127"/>
      <c r="AZ943" s="127"/>
      <c r="BA943" s="127"/>
      <c r="BL943" s="127"/>
      <c r="BM943" s="127"/>
    </row>
    <row r="944" spans="4:65" s="126" customFormat="1" ht="12.75">
      <c r="D944" s="127"/>
      <c r="E944" s="127"/>
      <c r="X944" s="127"/>
      <c r="AC944" s="127"/>
      <c r="AZ944" s="127"/>
      <c r="BA944" s="127"/>
      <c r="BL944" s="127"/>
      <c r="BM944" s="127"/>
    </row>
    <row r="945" spans="4:65" s="126" customFormat="1" ht="12.75">
      <c r="D945" s="127"/>
      <c r="E945" s="127"/>
      <c r="X945" s="127"/>
      <c r="AC945" s="127"/>
      <c r="AZ945" s="127"/>
      <c r="BA945" s="127"/>
      <c r="BL945" s="127"/>
      <c r="BM945" s="127"/>
    </row>
    <row r="946" spans="4:65" s="126" customFormat="1" ht="12.75">
      <c r="D946" s="127"/>
      <c r="E946" s="127"/>
      <c r="X946" s="127"/>
      <c r="AC946" s="127"/>
      <c r="AZ946" s="127"/>
      <c r="BA946" s="127"/>
      <c r="BL946" s="127"/>
      <c r="BM946" s="127"/>
    </row>
    <row r="947" spans="4:65" s="126" customFormat="1" ht="12.75">
      <c r="D947" s="127"/>
      <c r="E947" s="127"/>
      <c r="X947" s="127"/>
      <c r="AC947" s="127"/>
      <c r="AT947" s="129"/>
      <c r="AZ947" s="127"/>
      <c r="BA947" s="127"/>
      <c r="BL947" s="127"/>
      <c r="BM947" s="127"/>
    </row>
    <row r="948" spans="4:65" s="126" customFormat="1" ht="12.75">
      <c r="D948" s="127"/>
      <c r="E948" s="127"/>
      <c r="X948" s="127"/>
      <c r="AC948" s="127"/>
      <c r="AZ948" s="127"/>
      <c r="BA948" s="127"/>
      <c r="BL948" s="127"/>
      <c r="BM948" s="127"/>
    </row>
    <row r="949" spans="4:65" s="126" customFormat="1" ht="12.75">
      <c r="D949" s="127"/>
      <c r="E949" s="127"/>
      <c r="X949" s="127"/>
      <c r="AC949" s="127"/>
      <c r="AZ949" s="127"/>
      <c r="BA949" s="127"/>
      <c r="BL949" s="127"/>
      <c r="BM949" s="127"/>
    </row>
    <row r="950" spans="4:65" s="126" customFormat="1" ht="12.75">
      <c r="D950" s="127"/>
      <c r="E950" s="127"/>
      <c r="X950" s="127"/>
      <c r="AC950" s="127"/>
      <c r="AZ950" s="127"/>
      <c r="BA950" s="127"/>
      <c r="BL950" s="127"/>
      <c r="BM950" s="127"/>
    </row>
    <row r="951" spans="4:65" s="126" customFormat="1" ht="12.75">
      <c r="D951" s="127"/>
      <c r="E951" s="127"/>
      <c r="X951" s="127"/>
      <c r="AC951" s="127"/>
      <c r="AZ951" s="127"/>
      <c r="BA951" s="127"/>
      <c r="BL951" s="127"/>
      <c r="BM951" s="127"/>
    </row>
    <row r="952" spans="4:65" s="126" customFormat="1" ht="12.75">
      <c r="D952" s="127"/>
      <c r="E952" s="127"/>
      <c r="X952" s="127"/>
      <c r="AC952" s="127"/>
      <c r="AZ952" s="127"/>
      <c r="BA952" s="127"/>
      <c r="BL952" s="127"/>
      <c r="BM952" s="127"/>
    </row>
    <row r="953" spans="4:65" s="126" customFormat="1" ht="12.75">
      <c r="D953" s="127"/>
      <c r="E953" s="127"/>
      <c r="X953" s="127"/>
      <c r="AC953" s="127"/>
      <c r="AZ953" s="127"/>
      <c r="BA953" s="127"/>
      <c r="BL953" s="127"/>
      <c r="BM953" s="127"/>
    </row>
    <row r="954" spans="4:65" s="126" customFormat="1" ht="12.75">
      <c r="D954" s="127"/>
      <c r="E954" s="127"/>
      <c r="X954" s="127"/>
      <c r="AC954" s="127"/>
      <c r="AZ954" s="127"/>
      <c r="BA954" s="127"/>
      <c r="BL954" s="127"/>
      <c r="BM954" s="127"/>
    </row>
    <row r="955" spans="4:65" s="126" customFormat="1" ht="12.75">
      <c r="D955" s="127"/>
      <c r="E955" s="127"/>
      <c r="X955" s="127"/>
      <c r="AC955" s="127"/>
      <c r="AZ955" s="127"/>
      <c r="BA955" s="127"/>
      <c r="BL955" s="127"/>
      <c r="BM955" s="127"/>
    </row>
    <row r="956" spans="4:65" s="126" customFormat="1" ht="12.75">
      <c r="D956" s="127"/>
      <c r="E956" s="127"/>
      <c r="X956" s="127"/>
      <c r="AC956" s="127"/>
      <c r="AZ956" s="127"/>
      <c r="BA956" s="127"/>
      <c r="BL956" s="127"/>
      <c r="BM956" s="127"/>
    </row>
    <row r="957" spans="4:64" s="126" customFormat="1" ht="12.75">
      <c r="D957" s="127"/>
      <c r="E957" s="127"/>
      <c r="X957" s="127"/>
      <c r="AC957" s="127"/>
      <c r="AZ957" s="127"/>
      <c r="BL957" s="127"/>
    </row>
    <row r="958" spans="4:65" s="126" customFormat="1" ht="12.75">
      <c r="D958" s="127"/>
      <c r="E958" s="127"/>
      <c r="X958" s="127"/>
      <c r="AC958" s="127"/>
      <c r="AZ958" s="127"/>
      <c r="BA958" s="127"/>
      <c r="BL958" s="127"/>
      <c r="BM958" s="127"/>
    </row>
    <row r="959" spans="4:65" s="126" customFormat="1" ht="12.75">
      <c r="D959" s="127"/>
      <c r="E959" s="127"/>
      <c r="X959" s="127"/>
      <c r="AC959" s="127"/>
      <c r="AZ959" s="127"/>
      <c r="BA959" s="127"/>
      <c r="BL959" s="127"/>
      <c r="BM959" s="127"/>
    </row>
    <row r="960" spans="4:65" s="126" customFormat="1" ht="12.75">
      <c r="D960" s="127"/>
      <c r="E960" s="127"/>
      <c r="X960" s="127"/>
      <c r="AC960" s="127"/>
      <c r="AZ960" s="127"/>
      <c r="BA960" s="127"/>
      <c r="BL960" s="127"/>
      <c r="BM960" s="127"/>
    </row>
    <row r="961" spans="4:65" s="126" customFormat="1" ht="12.75">
      <c r="D961" s="127"/>
      <c r="E961" s="127"/>
      <c r="X961" s="127"/>
      <c r="AC961" s="127"/>
      <c r="AZ961" s="127"/>
      <c r="BA961" s="127"/>
      <c r="BL961" s="127"/>
      <c r="BM961" s="127"/>
    </row>
    <row r="962" spans="4:65" s="126" customFormat="1" ht="12.75">
      <c r="D962" s="127"/>
      <c r="E962" s="127"/>
      <c r="X962" s="127"/>
      <c r="AC962" s="127"/>
      <c r="AZ962" s="127"/>
      <c r="BA962" s="127"/>
      <c r="BL962" s="127"/>
      <c r="BM962" s="127"/>
    </row>
    <row r="963" spans="4:65" s="126" customFormat="1" ht="12.75">
      <c r="D963" s="127"/>
      <c r="E963" s="127"/>
      <c r="X963" s="127"/>
      <c r="AC963" s="127"/>
      <c r="AZ963" s="127"/>
      <c r="BA963" s="127"/>
      <c r="BL963" s="127"/>
      <c r="BM963" s="127"/>
    </row>
    <row r="964" spans="4:64" s="126" customFormat="1" ht="12.75">
      <c r="D964" s="127"/>
      <c r="E964" s="127"/>
      <c r="X964" s="127"/>
      <c r="AC964" s="127"/>
      <c r="AZ964" s="127"/>
      <c r="BL964" s="127"/>
    </row>
    <row r="965" spans="4:65" s="126" customFormat="1" ht="12.75">
      <c r="D965" s="127"/>
      <c r="E965" s="127"/>
      <c r="X965" s="127"/>
      <c r="AC965" s="127"/>
      <c r="AZ965" s="127"/>
      <c r="BA965" s="127"/>
      <c r="BL965" s="127"/>
      <c r="BM965" s="127"/>
    </row>
    <row r="966" spans="4:65" s="126" customFormat="1" ht="12.75">
      <c r="D966" s="127"/>
      <c r="E966" s="127"/>
      <c r="X966" s="127"/>
      <c r="AC966" s="127"/>
      <c r="AZ966" s="127"/>
      <c r="BA966" s="127"/>
      <c r="BL966" s="127"/>
      <c r="BM966" s="127"/>
    </row>
    <row r="967" spans="4:65" s="126" customFormat="1" ht="12.75">
      <c r="D967" s="127"/>
      <c r="E967" s="127"/>
      <c r="X967" s="127"/>
      <c r="AC967" s="127"/>
      <c r="AZ967" s="127"/>
      <c r="BA967" s="127"/>
      <c r="BL967" s="127"/>
      <c r="BM967" s="127"/>
    </row>
    <row r="968" spans="4:65" s="126" customFormat="1" ht="12.75">
      <c r="D968" s="127"/>
      <c r="E968" s="127"/>
      <c r="X968" s="127"/>
      <c r="AC968" s="127"/>
      <c r="AZ968" s="127"/>
      <c r="BA968" s="127"/>
      <c r="BL968" s="127"/>
      <c r="BM968" s="127"/>
    </row>
    <row r="969" spans="4:65" s="126" customFormat="1" ht="12.75">
      <c r="D969" s="127"/>
      <c r="E969" s="127"/>
      <c r="X969" s="127"/>
      <c r="AC969" s="127"/>
      <c r="AZ969" s="127"/>
      <c r="BA969" s="127"/>
      <c r="BL969" s="127"/>
      <c r="BM969" s="127"/>
    </row>
    <row r="970" spans="4:65" s="126" customFormat="1" ht="12.75">
      <c r="D970" s="127"/>
      <c r="E970" s="127"/>
      <c r="X970" s="127"/>
      <c r="AC970" s="127"/>
      <c r="AZ970" s="127"/>
      <c r="BA970" s="127"/>
      <c r="BL970" s="127"/>
      <c r="BM970" s="127"/>
    </row>
    <row r="971" spans="4:65" s="126" customFormat="1" ht="12.75">
      <c r="D971" s="127"/>
      <c r="E971" s="127"/>
      <c r="X971" s="127"/>
      <c r="AC971" s="127"/>
      <c r="AZ971" s="127"/>
      <c r="BA971" s="127"/>
      <c r="BL971" s="127"/>
      <c r="BM971" s="127"/>
    </row>
    <row r="972" spans="4:65" s="126" customFormat="1" ht="12.75">
      <c r="D972" s="127"/>
      <c r="E972" s="127"/>
      <c r="X972" s="127"/>
      <c r="AC972" s="127"/>
      <c r="AZ972" s="127"/>
      <c r="BA972" s="127"/>
      <c r="BL972" s="127"/>
      <c r="BM972" s="127"/>
    </row>
    <row r="973" spans="4:65" s="126" customFormat="1" ht="12.75">
      <c r="D973" s="127"/>
      <c r="E973" s="127"/>
      <c r="X973" s="127"/>
      <c r="AC973" s="127"/>
      <c r="AZ973" s="127"/>
      <c r="BA973" s="127"/>
      <c r="BL973" s="127"/>
      <c r="BM973" s="127"/>
    </row>
    <row r="974" spans="4:65" s="126" customFormat="1" ht="12.75">
      <c r="D974" s="127"/>
      <c r="E974" s="127"/>
      <c r="X974" s="127"/>
      <c r="AC974" s="127"/>
      <c r="AZ974" s="127"/>
      <c r="BA974" s="127"/>
      <c r="BL974" s="127"/>
      <c r="BM974" s="127"/>
    </row>
    <row r="975" spans="4:65" s="126" customFormat="1" ht="12.75">
      <c r="D975" s="127"/>
      <c r="E975" s="127"/>
      <c r="X975" s="127"/>
      <c r="AC975" s="127"/>
      <c r="AZ975" s="127"/>
      <c r="BA975" s="127"/>
      <c r="BL975" s="127"/>
      <c r="BM975" s="127"/>
    </row>
    <row r="976" spans="4:65" s="126" customFormat="1" ht="12.75">
      <c r="D976" s="127"/>
      <c r="E976" s="127"/>
      <c r="X976" s="127"/>
      <c r="AC976" s="127"/>
      <c r="AZ976" s="127"/>
      <c r="BA976" s="127"/>
      <c r="BL976" s="127"/>
      <c r="BM976" s="127"/>
    </row>
    <row r="977" spans="4:65" s="126" customFormat="1" ht="12.75">
      <c r="D977" s="127"/>
      <c r="E977" s="127"/>
      <c r="X977" s="127"/>
      <c r="AC977" s="127"/>
      <c r="AZ977" s="127"/>
      <c r="BA977" s="127"/>
      <c r="BL977" s="127"/>
      <c r="BM977" s="127"/>
    </row>
    <row r="978" spans="4:65" s="126" customFormat="1" ht="12.75">
      <c r="D978" s="127"/>
      <c r="E978" s="127"/>
      <c r="X978" s="127"/>
      <c r="AC978" s="127"/>
      <c r="AZ978" s="127"/>
      <c r="BA978" s="127"/>
      <c r="BL978" s="127"/>
      <c r="BM978" s="127"/>
    </row>
    <row r="979" spans="4:65" s="126" customFormat="1" ht="12.75">
      <c r="D979" s="127"/>
      <c r="E979" s="127"/>
      <c r="X979" s="127"/>
      <c r="AC979" s="127"/>
      <c r="AZ979" s="127"/>
      <c r="BA979" s="127"/>
      <c r="BL979" s="127"/>
      <c r="BM979" s="127"/>
    </row>
    <row r="980" spans="4:65" s="126" customFormat="1" ht="12.75">
      <c r="D980" s="127"/>
      <c r="E980" s="127"/>
      <c r="X980" s="127"/>
      <c r="AC980" s="127"/>
      <c r="AZ980" s="127"/>
      <c r="BA980" s="127"/>
      <c r="BL980" s="127"/>
      <c r="BM980" s="127"/>
    </row>
    <row r="981" spans="4:65" s="126" customFormat="1" ht="12.75">
      <c r="D981" s="127"/>
      <c r="E981" s="127"/>
      <c r="X981" s="127"/>
      <c r="AC981" s="127"/>
      <c r="AZ981" s="127"/>
      <c r="BA981" s="127"/>
      <c r="BL981" s="127"/>
      <c r="BM981" s="127"/>
    </row>
    <row r="982" spans="4:65" s="126" customFormat="1" ht="12.75">
      <c r="D982" s="127"/>
      <c r="E982" s="127"/>
      <c r="X982" s="127"/>
      <c r="AC982" s="127"/>
      <c r="AZ982" s="127"/>
      <c r="BA982" s="127"/>
      <c r="BL982" s="127"/>
      <c r="BM982" s="127"/>
    </row>
    <row r="983" spans="4:65" s="126" customFormat="1" ht="12.75">
      <c r="D983" s="127"/>
      <c r="E983" s="127"/>
      <c r="X983" s="127"/>
      <c r="AC983" s="127"/>
      <c r="AZ983" s="127"/>
      <c r="BA983" s="127"/>
      <c r="BL983" s="127"/>
      <c r="BM983" s="127"/>
    </row>
    <row r="984" spans="4:65" s="126" customFormat="1" ht="12.75">
      <c r="D984" s="127"/>
      <c r="E984" s="127"/>
      <c r="X984" s="127"/>
      <c r="AC984" s="127"/>
      <c r="AZ984" s="127"/>
      <c r="BA984" s="127"/>
      <c r="BL984" s="127"/>
      <c r="BM984" s="127"/>
    </row>
    <row r="985" spans="4:65" s="126" customFormat="1" ht="12.75">
      <c r="D985" s="127"/>
      <c r="E985" s="127"/>
      <c r="X985" s="127"/>
      <c r="AC985" s="127"/>
      <c r="AZ985" s="127"/>
      <c r="BA985" s="127"/>
      <c r="BL985" s="127"/>
      <c r="BM985" s="127"/>
    </row>
    <row r="986" spans="4:65" s="126" customFormat="1" ht="12.75">
      <c r="D986" s="127"/>
      <c r="E986" s="127"/>
      <c r="X986" s="127"/>
      <c r="AC986" s="127"/>
      <c r="AZ986" s="127"/>
      <c r="BA986" s="127"/>
      <c r="BL986" s="127"/>
      <c r="BM986" s="127"/>
    </row>
    <row r="987" spans="4:65" s="126" customFormat="1" ht="12.75">
      <c r="D987" s="127"/>
      <c r="E987" s="127"/>
      <c r="X987" s="127"/>
      <c r="AC987" s="127"/>
      <c r="AZ987" s="127"/>
      <c r="BA987" s="127"/>
      <c r="BL987" s="127"/>
      <c r="BM987" s="127"/>
    </row>
    <row r="988" spans="4:65" s="126" customFormat="1" ht="12.75">
      <c r="D988" s="127"/>
      <c r="E988" s="127"/>
      <c r="X988" s="127"/>
      <c r="AC988" s="127"/>
      <c r="AZ988" s="127"/>
      <c r="BA988" s="127"/>
      <c r="BL988" s="127"/>
      <c r="BM988" s="127"/>
    </row>
    <row r="989" spans="4:65" s="126" customFormat="1" ht="12.75">
      <c r="D989" s="127"/>
      <c r="E989" s="127"/>
      <c r="X989" s="127"/>
      <c r="AC989" s="127"/>
      <c r="AZ989" s="127"/>
      <c r="BA989" s="127"/>
      <c r="BL989" s="127"/>
      <c r="BM989" s="127"/>
    </row>
    <row r="990" spans="4:65" s="126" customFormat="1" ht="12.75">
      <c r="D990" s="127"/>
      <c r="E990" s="127"/>
      <c r="X990" s="127"/>
      <c r="AC990" s="127"/>
      <c r="AZ990" s="127"/>
      <c r="BA990" s="127"/>
      <c r="BL990" s="127"/>
      <c r="BM990" s="127"/>
    </row>
    <row r="991" spans="4:65" s="126" customFormat="1" ht="12.75">
      <c r="D991" s="127"/>
      <c r="E991" s="127"/>
      <c r="X991" s="127"/>
      <c r="AC991" s="127"/>
      <c r="AZ991" s="127"/>
      <c r="BA991" s="127"/>
      <c r="BL991" s="127"/>
      <c r="BM991" s="127"/>
    </row>
    <row r="992" spans="4:65" s="126" customFormat="1" ht="12.75">
      <c r="D992" s="127"/>
      <c r="E992" s="127"/>
      <c r="X992" s="127"/>
      <c r="AC992" s="127"/>
      <c r="AZ992" s="127"/>
      <c r="BA992" s="127"/>
      <c r="BL992" s="127"/>
      <c r="BM992" s="127"/>
    </row>
    <row r="993" spans="4:65" s="126" customFormat="1" ht="12.75">
      <c r="D993" s="127"/>
      <c r="E993" s="127"/>
      <c r="X993" s="127"/>
      <c r="AC993" s="127"/>
      <c r="AZ993" s="127"/>
      <c r="BA993" s="127"/>
      <c r="BL993" s="127"/>
      <c r="BM993" s="127"/>
    </row>
    <row r="994" spans="4:65" s="126" customFormat="1" ht="12.75">
      <c r="D994" s="127"/>
      <c r="E994" s="127"/>
      <c r="X994" s="127"/>
      <c r="AC994" s="127"/>
      <c r="AZ994" s="127"/>
      <c r="BA994" s="127"/>
      <c r="BL994" s="127"/>
      <c r="BM994" s="127"/>
    </row>
    <row r="995" spans="4:65" s="126" customFormat="1" ht="12.75">
      <c r="D995" s="127"/>
      <c r="E995" s="127"/>
      <c r="X995" s="127"/>
      <c r="AC995" s="127"/>
      <c r="AZ995" s="127"/>
      <c r="BA995" s="127"/>
      <c r="BL995" s="127"/>
      <c r="BM995" s="127"/>
    </row>
    <row r="996" spans="4:65" s="126" customFormat="1" ht="12.75">
      <c r="D996" s="127"/>
      <c r="E996" s="127"/>
      <c r="X996" s="127"/>
      <c r="AC996" s="127"/>
      <c r="AZ996" s="127"/>
      <c r="BA996" s="127"/>
      <c r="BL996" s="127"/>
      <c r="BM996" s="127"/>
    </row>
    <row r="997" spans="4:65" s="126" customFormat="1" ht="12.75">
      <c r="D997" s="127"/>
      <c r="E997" s="127"/>
      <c r="X997" s="127"/>
      <c r="AC997" s="127"/>
      <c r="AZ997" s="127"/>
      <c r="BA997" s="127"/>
      <c r="BL997" s="127"/>
      <c r="BM997" s="127"/>
    </row>
    <row r="998" spans="4:65" s="126" customFormat="1" ht="12.75">
      <c r="D998" s="127"/>
      <c r="E998" s="127"/>
      <c r="X998" s="127"/>
      <c r="AC998" s="127"/>
      <c r="AZ998" s="127"/>
      <c r="BA998" s="127"/>
      <c r="BL998" s="127"/>
      <c r="BM998" s="127"/>
    </row>
    <row r="999" spans="4:65" s="126" customFormat="1" ht="12.75">
      <c r="D999" s="127"/>
      <c r="E999" s="127"/>
      <c r="X999" s="127"/>
      <c r="AC999" s="127"/>
      <c r="AZ999" s="127"/>
      <c r="BA999" s="127"/>
      <c r="BL999" s="127"/>
      <c r="BM999" s="127"/>
    </row>
    <row r="1000" spans="4:65" s="126" customFormat="1" ht="12.75">
      <c r="D1000" s="127"/>
      <c r="E1000" s="127"/>
      <c r="X1000" s="127"/>
      <c r="AC1000" s="127"/>
      <c r="AZ1000" s="127"/>
      <c r="BA1000" s="127"/>
      <c r="BL1000" s="127"/>
      <c r="BM1000" s="127"/>
    </row>
    <row r="1001" spans="4:65" s="126" customFormat="1" ht="12.75">
      <c r="D1001" s="127"/>
      <c r="E1001" s="127"/>
      <c r="X1001" s="127"/>
      <c r="AC1001" s="127"/>
      <c r="AZ1001" s="127"/>
      <c r="BA1001" s="127"/>
      <c r="BL1001" s="127"/>
      <c r="BM1001" s="127"/>
    </row>
    <row r="1002" spans="4:65" s="126" customFormat="1" ht="12.75">
      <c r="D1002" s="127"/>
      <c r="E1002" s="127"/>
      <c r="X1002" s="127"/>
      <c r="AC1002" s="127"/>
      <c r="AZ1002" s="127"/>
      <c r="BA1002" s="127"/>
      <c r="BL1002" s="127"/>
      <c r="BM1002" s="127"/>
    </row>
    <row r="1003" spans="4:65" s="126" customFormat="1" ht="12.75">
      <c r="D1003" s="127"/>
      <c r="E1003" s="127"/>
      <c r="X1003" s="127"/>
      <c r="AC1003" s="127"/>
      <c r="AT1003" s="129"/>
      <c r="AZ1003" s="127"/>
      <c r="BA1003" s="127"/>
      <c r="BL1003" s="127"/>
      <c r="BM1003" s="127"/>
    </row>
    <row r="1004" spans="4:65" s="126" customFormat="1" ht="12.75">
      <c r="D1004" s="127"/>
      <c r="E1004" s="127"/>
      <c r="X1004" s="127"/>
      <c r="AC1004" s="127"/>
      <c r="AT1004" s="129"/>
      <c r="AZ1004" s="127"/>
      <c r="BA1004" s="127"/>
      <c r="BL1004" s="127"/>
      <c r="BM1004" s="127"/>
    </row>
    <row r="1005" spans="4:65" s="126" customFormat="1" ht="12.75">
      <c r="D1005" s="127"/>
      <c r="E1005" s="127"/>
      <c r="X1005" s="127"/>
      <c r="AC1005" s="127"/>
      <c r="AZ1005" s="127"/>
      <c r="BA1005" s="127"/>
      <c r="BL1005" s="127"/>
      <c r="BM1005" s="127"/>
    </row>
    <row r="1006" spans="4:65" s="126" customFormat="1" ht="12.75">
      <c r="D1006" s="127"/>
      <c r="E1006" s="127"/>
      <c r="X1006" s="127"/>
      <c r="AC1006" s="127"/>
      <c r="AZ1006" s="127"/>
      <c r="BA1006" s="127"/>
      <c r="BL1006" s="127"/>
      <c r="BM1006" s="127"/>
    </row>
    <row r="1007" spans="4:65" s="126" customFormat="1" ht="12.75">
      <c r="D1007" s="127"/>
      <c r="E1007" s="127"/>
      <c r="X1007" s="127"/>
      <c r="AC1007" s="127"/>
      <c r="AZ1007" s="127"/>
      <c r="BA1007" s="127"/>
      <c r="BL1007" s="127"/>
      <c r="BM1007" s="127"/>
    </row>
    <row r="1008" spans="4:65" s="126" customFormat="1" ht="12.75">
      <c r="D1008" s="127"/>
      <c r="E1008" s="127"/>
      <c r="X1008" s="127"/>
      <c r="AC1008" s="127"/>
      <c r="AT1008" s="129"/>
      <c r="AZ1008" s="127"/>
      <c r="BA1008" s="127"/>
      <c r="BL1008" s="127"/>
      <c r="BM1008" s="127"/>
    </row>
    <row r="1009" spans="4:65" s="126" customFormat="1" ht="12.75">
      <c r="D1009" s="127"/>
      <c r="E1009" s="127"/>
      <c r="X1009" s="127"/>
      <c r="AC1009" s="127"/>
      <c r="AT1009" s="129"/>
      <c r="AZ1009" s="127"/>
      <c r="BA1009" s="127"/>
      <c r="BL1009" s="127"/>
      <c r="BM1009" s="127"/>
    </row>
    <row r="1010" spans="4:65" s="126" customFormat="1" ht="12.75">
      <c r="D1010" s="127"/>
      <c r="E1010" s="127"/>
      <c r="X1010" s="127"/>
      <c r="AC1010" s="127"/>
      <c r="AZ1010" s="127"/>
      <c r="BA1010" s="127"/>
      <c r="BL1010" s="127"/>
      <c r="BM1010" s="127"/>
    </row>
    <row r="1011" spans="4:65" s="126" customFormat="1" ht="12.75">
      <c r="D1011" s="127"/>
      <c r="E1011" s="127"/>
      <c r="X1011" s="127"/>
      <c r="AC1011" s="127"/>
      <c r="AZ1011" s="127"/>
      <c r="BA1011" s="127"/>
      <c r="BL1011" s="127"/>
      <c r="BM1011" s="127"/>
    </row>
    <row r="1012" spans="4:65" s="126" customFormat="1" ht="12.75">
      <c r="D1012" s="127"/>
      <c r="E1012" s="127"/>
      <c r="X1012" s="127"/>
      <c r="AC1012" s="127"/>
      <c r="AZ1012" s="127"/>
      <c r="BA1012" s="127"/>
      <c r="BL1012" s="127"/>
      <c r="BM1012" s="127"/>
    </row>
    <row r="1013" spans="4:65" s="126" customFormat="1" ht="12.75">
      <c r="D1013" s="127"/>
      <c r="E1013" s="127"/>
      <c r="X1013" s="127"/>
      <c r="AC1013" s="127"/>
      <c r="AZ1013" s="127"/>
      <c r="BA1013" s="127"/>
      <c r="BL1013" s="127"/>
      <c r="BM1013" s="127"/>
    </row>
    <row r="1014" spans="4:65" s="126" customFormat="1" ht="12.75">
      <c r="D1014" s="127"/>
      <c r="E1014" s="127"/>
      <c r="X1014" s="127"/>
      <c r="AC1014" s="127"/>
      <c r="AZ1014" s="127"/>
      <c r="BA1014" s="127"/>
      <c r="BL1014" s="127"/>
      <c r="BM1014" s="127"/>
    </row>
    <row r="1015" spans="4:65" s="126" customFormat="1" ht="12.75">
      <c r="D1015" s="127"/>
      <c r="E1015" s="127"/>
      <c r="X1015" s="127"/>
      <c r="AC1015" s="127"/>
      <c r="AZ1015" s="127"/>
      <c r="BA1015" s="127"/>
      <c r="BL1015" s="127"/>
      <c r="BM1015" s="127"/>
    </row>
    <row r="1016" spans="4:65" s="126" customFormat="1" ht="12.75">
      <c r="D1016" s="127"/>
      <c r="E1016" s="127"/>
      <c r="X1016" s="127"/>
      <c r="AC1016" s="127"/>
      <c r="AZ1016" s="127"/>
      <c r="BA1016" s="127"/>
      <c r="BL1016" s="127"/>
      <c r="BM1016" s="127"/>
    </row>
    <row r="1017" spans="4:65" s="126" customFormat="1" ht="12.75">
      <c r="D1017" s="127"/>
      <c r="E1017" s="127"/>
      <c r="X1017" s="127"/>
      <c r="AC1017" s="127"/>
      <c r="AZ1017" s="127"/>
      <c r="BA1017" s="127"/>
      <c r="BL1017" s="127"/>
      <c r="BM1017" s="127"/>
    </row>
    <row r="1018" spans="4:65" s="126" customFormat="1" ht="12.75">
      <c r="D1018" s="127"/>
      <c r="E1018" s="127"/>
      <c r="X1018" s="127"/>
      <c r="AC1018" s="127"/>
      <c r="AZ1018" s="127"/>
      <c r="BA1018" s="127"/>
      <c r="BL1018" s="127"/>
      <c r="BM1018" s="127"/>
    </row>
    <row r="1019" spans="4:65" s="126" customFormat="1" ht="12.75">
      <c r="D1019" s="127"/>
      <c r="E1019" s="127"/>
      <c r="X1019" s="127"/>
      <c r="AC1019" s="127"/>
      <c r="AZ1019" s="127"/>
      <c r="BA1019" s="127"/>
      <c r="BL1019" s="127"/>
      <c r="BM1019" s="127"/>
    </row>
    <row r="1020" spans="4:65" s="126" customFormat="1" ht="12.75">
      <c r="D1020" s="127"/>
      <c r="E1020" s="127"/>
      <c r="X1020" s="127"/>
      <c r="AC1020" s="127"/>
      <c r="AZ1020" s="127"/>
      <c r="BA1020" s="127"/>
      <c r="BL1020" s="127"/>
      <c r="BM1020" s="127"/>
    </row>
    <row r="1021" spans="4:65" s="126" customFormat="1" ht="12.75">
      <c r="D1021" s="127"/>
      <c r="E1021" s="127"/>
      <c r="X1021" s="127"/>
      <c r="AC1021" s="127"/>
      <c r="AZ1021" s="127"/>
      <c r="BA1021" s="127"/>
      <c r="BL1021" s="127"/>
      <c r="BM1021" s="127"/>
    </row>
    <row r="1022" spans="4:65" s="126" customFormat="1" ht="12.75">
      <c r="D1022" s="127"/>
      <c r="E1022" s="127"/>
      <c r="X1022" s="127"/>
      <c r="AC1022" s="127"/>
      <c r="AZ1022" s="127"/>
      <c r="BA1022" s="127"/>
      <c r="BL1022" s="127"/>
      <c r="BM1022" s="127"/>
    </row>
    <row r="1023" spans="4:65" s="126" customFormat="1" ht="12.75">
      <c r="D1023" s="127"/>
      <c r="E1023" s="127"/>
      <c r="X1023" s="127"/>
      <c r="AC1023" s="127"/>
      <c r="AZ1023" s="127"/>
      <c r="BA1023" s="127"/>
      <c r="BL1023" s="127"/>
      <c r="BM1023" s="127"/>
    </row>
    <row r="1024" spans="4:65" s="126" customFormat="1" ht="12.75">
      <c r="D1024" s="127"/>
      <c r="E1024" s="127"/>
      <c r="X1024" s="127"/>
      <c r="AC1024" s="127"/>
      <c r="AZ1024" s="127"/>
      <c r="BA1024" s="127"/>
      <c r="BL1024" s="127"/>
      <c r="BM1024" s="127"/>
    </row>
    <row r="1025" spans="4:65" s="126" customFormat="1" ht="12.75">
      <c r="D1025" s="127"/>
      <c r="E1025" s="127"/>
      <c r="X1025" s="127"/>
      <c r="AC1025" s="127"/>
      <c r="AZ1025" s="127"/>
      <c r="BA1025" s="127"/>
      <c r="BL1025" s="127"/>
      <c r="BM1025" s="127"/>
    </row>
    <row r="1026" spans="4:65" s="126" customFormat="1" ht="12.75">
      <c r="D1026" s="127"/>
      <c r="E1026" s="127"/>
      <c r="X1026" s="127"/>
      <c r="AC1026" s="127"/>
      <c r="AZ1026" s="127"/>
      <c r="BA1026" s="127"/>
      <c r="BL1026" s="127"/>
      <c r="BM1026" s="127"/>
    </row>
    <row r="1027" spans="4:65" s="126" customFormat="1" ht="12.75">
      <c r="D1027" s="127"/>
      <c r="E1027" s="127"/>
      <c r="X1027" s="127"/>
      <c r="AC1027" s="127"/>
      <c r="AZ1027" s="127"/>
      <c r="BA1027" s="127"/>
      <c r="BL1027" s="127"/>
      <c r="BM1027" s="127"/>
    </row>
    <row r="1028" spans="4:65" s="126" customFormat="1" ht="12.75">
      <c r="D1028" s="127"/>
      <c r="E1028" s="127"/>
      <c r="X1028" s="127"/>
      <c r="AC1028" s="127"/>
      <c r="AZ1028" s="127"/>
      <c r="BA1028" s="127"/>
      <c r="BL1028" s="127"/>
      <c r="BM1028" s="127"/>
    </row>
    <row r="1029" spans="4:65" s="126" customFormat="1" ht="12.75">
      <c r="D1029" s="127"/>
      <c r="E1029" s="127"/>
      <c r="X1029" s="127"/>
      <c r="AC1029" s="127"/>
      <c r="AZ1029" s="127"/>
      <c r="BA1029" s="127"/>
      <c r="BL1029" s="127"/>
      <c r="BM1029" s="127"/>
    </row>
    <row r="1030" spans="4:65" s="126" customFormat="1" ht="12.75">
      <c r="D1030" s="127"/>
      <c r="E1030" s="127"/>
      <c r="X1030" s="127"/>
      <c r="AC1030" s="127"/>
      <c r="AZ1030" s="127"/>
      <c r="BA1030" s="127"/>
      <c r="BL1030" s="127"/>
      <c r="BM1030" s="127"/>
    </row>
    <row r="1031" spans="4:65" s="126" customFormat="1" ht="12.75">
      <c r="D1031" s="127"/>
      <c r="E1031" s="127"/>
      <c r="X1031" s="127"/>
      <c r="AC1031" s="127"/>
      <c r="AZ1031" s="127"/>
      <c r="BA1031" s="127"/>
      <c r="BL1031" s="127"/>
      <c r="BM1031" s="127"/>
    </row>
    <row r="1032" spans="4:65" s="126" customFormat="1" ht="12.75">
      <c r="D1032" s="127"/>
      <c r="E1032" s="127"/>
      <c r="X1032" s="127"/>
      <c r="AC1032" s="127"/>
      <c r="AZ1032" s="127"/>
      <c r="BA1032" s="127"/>
      <c r="BL1032" s="127"/>
      <c r="BM1032" s="127"/>
    </row>
    <row r="1033" spans="4:65" s="126" customFormat="1" ht="12.75">
      <c r="D1033" s="127"/>
      <c r="E1033" s="127"/>
      <c r="X1033" s="127"/>
      <c r="AC1033" s="127"/>
      <c r="AZ1033" s="127"/>
      <c r="BA1033" s="127"/>
      <c r="BL1033" s="127"/>
      <c r="BM1033" s="127"/>
    </row>
    <row r="1034" spans="4:65" s="126" customFormat="1" ht="12.75">
      <c r="D1034" s="127"/>
      <c r="E1034" s="127"/>
      <c r="X1034" s="127"/>
      <c r="AC1034" s="127"/>
      <c r="AZ1034" s="127"/>
      <c r="BA1034" s="127"/>
      <c r="BL1034" s="127"/>
      <c r="BM1034" s="127"/>
    </row>
    <row r="1035" spans="4:65" s="126" customFormat="1" ht="12.75">
      <c r="D1035" s="127"/>
      <c r="E1035" s="127"/>
      <c r="X1035" s="127"/>
      <c r="AC1035" s="127"/>
      <c r="AZ1035" s="127"/>
      <c r="BA1035" s="127"/>
      <c r="BL1035" s="127"/>
      <c r="BM1035" s="127"/>
    </row>
    <row r="1036" spans="4:65" s="126" customFormat="1" ht="12.75">
      <c r="D1036" s="127"/>
      <c r="E1036" s="127"/>
      <c r="X1036" s="127"/>
      <c r="AC1036" s="127"/>
      <c r="AZ1036" s="127"/>
      <c r="BA1036" s="127"/>
      <c r="BL1036" s="127"/>
      <c r="BM1036" s="127"/>
    </row>
    <row r="1037" spans="4:65" s="126" customFormat="1" ht="12.75">
      <c r="D1037" s="127"/>
      <c r="E1037" s="127"/>
      <c r="X1037" s="127"/>
      <c r="AC1037" s="127"/>
      <c r="AZ1037" s="127"/>
      <c r="BA1037" s="127"/>
      <c r="BL1037" s="127"/>
      <c r="BM1037" s="127"/>
    </row>
    <row r="1038" spans="4:65" s="126" customFormat="1" ht="12.75">
      <c r="D1038" s="127"/>
      <c r="E1038" s="127"/>
      <c r="X1038" s="127"/>
      <c r="AC1038" s="127"/>
      <c r="AZ1038" s="127"/>
      <c r="BA1038" s="127"/>
      <c r="BL1038" s="127"/>
      <c r="BM1038" s="127"/>
    </row>
    <row r="1039" spans="4:65" s="126" customFormat="1" ht="12.75">
      <c r="D1039" s="127"/>
      <c r="E1039" s="127"/>
      <c r="X1039" s="127"/>
      <c r="AC1039" s="127"/>
      <c r="AZ1039" s="127"/>
      <c r="BA1039" s="127"/>
      <c r="BL1039" s="127"/>
      <c r="BM1039" s="127"/>
    </row>
    <row r="1040" spans="4:52" ht="12.75">
      <c r="D1040" s="108"/>
      <c r="E1040" s="108"/>
      <c r="X1040" s="108"/>
      <c r="AC1040" s="108"/>
      <c r="AZ1040" s="108"/>
    </row>
    <row r="1041" spans="4:52" ht="12.75">
      <c r="D1041" s="108"/>
      <c r="E1041" s="108"/>
      <c r="X1041" s="108"/>
      <c r="AC1041" s="108"/>
      <c r="AZ1041" s="108"/>
    </row>
    <row r="1042" spans="4:53" ht="12.75">
      <c r="D1042" s="108"/>
      <c r="E1042" s="108"/>
      <c r="X1042" s="108"/>
      <c r="AC1042" s="108"/>
      <c r="AZ1042" s="108"/>
      <c r="BA1042" s="108"/>
    </row>
    <row r="1043" spans="4:53" ht="12.75">
      <c r="D1043" s="108"/>
      <c r="E1043" s="108"/>
      <c r="X1043" s="108"/>
      <c r="AC1043" s="108"/>
      <c r="AZ1043" s="108"/>
      <c r="BA1043" s="108"/>
    </row>
    <row r="1044" spans="4:53" ht="12.75">
      <c r="D1044" s="108"/>
      <c r="E1044" s="108"/>
      <c r="X1044" s="108"/>
      <c r="AC1044" s="108"/>
      <c r="AZ1044" s="108"/>
      <c r="BA1044" s="108"/>
    </row>
    <row r="1045" spans="4:53" ht="12.75">
      <c r="D1045" s="108"/>
      <c r="E1045" s="108"/>
      <c r="X1045" s="108"/>
      <c r="AC1045" s="108"/>
      <c r="AZ1045" s="108"/>
      <c r="BA1045" s="108"/>
    </row>
    <row r="1046" spans="4:65" ht="12.75">
      <c r="D1046" s="108"/>
      <c r="E1046" s="108"/>
      <c r="X1046" s="108"/>
      <c r="AC1046" s="108"/>
      <c r="AZ1046" s="108"/>
      <c r="BA1046" s="108"/>
      <c r="BL1046" s="108"/>
      <c r="BM1046" s="108"/>
    </row>
    <row r="1047" spans="4:65" ht="12.75">
      <c r="D1047" s="108"/>
      <c r="E1047" s="108"/>
      <c r="X1047" s="108"/>
      <c r="AC1047" s="108"/>
      <c r="AZ1047" s="108"/>
      <c r="BA1047" s="108"/>
      <c r="BL1047" s="108"/>
      <c r="BM1047" s="108"/>
    </row>
    <row r="1048" spans="4:65" ht="12.75">
      <c r="D1048" s="108"/>
      <c r="E1048" s="108"/>
      <c r="X1048" s="108"/>
      <c r="AC1048" s="108"/>
      <c r="AZ1048" s="108"/>
      <c r="BA1048" s="108"/>
      <c r="BL1048" s="108"/>
      <c r="BM1048" s="108"/>
    </row>
    <row r="1049" spans="4:65" ht="12.75">
      <c r="D1049" s="108"/>
      <c r="E1049" s="108"/>
      <c r="X1049" s="108"/>
      <c r="AC1049" s="108"/>
      <c r="AZ1049" s="108"/>
      <c r="BA1049" s="108"/>
      <c r="BL1049" s="108"/>
      <c r="BM1049" s="108"/>
    </row>
    <row r="1050" spans="4:65" ht="12.75">
      <c r="D1050" s="108"/>
      <c r="E1050" s="108"/>
      <c r="X1050" s="108"/>
      <c r="AC1050" s="108"/>
      <c r="AZ1050" s="108"/>
      <c r="BA1050" s="108"/>
      <c r="BL1050" s="108"/>
      <c r="BM1050" s="108"/>
    </row>
    <row r="1051" spans="4:65" ht="12.75">
      <c r="D1051" s="108"/>
      <c r="E1051" s="108"/>
      <c r="X1051" s="108"/>
      <c r="AC1051" s="108"/>
      <c r="AZ1051" s="108"/>
      <c r="BA1051" s="108"/>
      <c r="BL1051" s="108"/>
      <c r="BM1051" s="108"/>
    </row>
    <row r="1052" spans="4:65" ht="12.75">
      <c r="D1052" s="108"/>
      <c r="E1052" s="108"/>
      <c r="X1052" s="108"/>
      <c r="AC1052" s="108"/>
      <c r="AZ1052" s="108"/>
      <c r="BA1052" s="108"/>
      <c r="BL1052" s="108"/>
      <c r="BM1052" s="108"/>
    </row>
    <row r="1053" spans="4:65" ht="12.75">
      <c r="D1053" s="108"/>
      <c r="E1053" s="108"/>
      <c r="X1053" s="108"/>
      <c r="AC1053" s="108"/>
      <c r="AZ1053" s="108"/>
      <c r="BA1053" s="108"/>
      <c r="BL1053" s="108"/>
      <c r="BM1053" s="108"/>
    </row>
    <row r="1054" spans="4:65" ht="12.75">
      <c r="D1054" s="108"/>
      <c r="E1054" s="108"/>
      <c r="X1054" s="108"/>
      <c r="AC1054" s="108"/>
      <c r="AZ1054" s="108"/>
      <c r="BA1054" s="108"/>
      <c r="BL1054" s="108"/>
      <c r="BM1054" s="108"/>
    </row>
    <row r="1055" spans="4:65" ht="12.75">
      <c r="D1055" s="108"/>
      <c r="E1055" s="108"/>
      <c r="X1055" s="108"/>
      <c r="AC1055" s="108"/>
      <c r="AZ1055" s="108"/>
      <c r="BA1055" s="108"/>
      <c r="BL1055" s="108"/>
      <c r="BM1055" s="108"/>
    </row>
    <row r="1056" spans="4:65" ht="12.75">
      <c r="D1056" s="108"/>
      <c r="E1056" s="108"/>
      <c r="X1056" s="108"/>
      <c r="AC1056" s="108"/>
      <c r="AZ1056" s="108"/>
      <c r="BA1056" s="108"/>
      <c r="BL1056" s="108"/>
      <c r="BM1056" s="108"/>
    </row>
    <row r="1057" spans="4:65" ht="12.75">
      <c r="D1057" s="108"/>
      <c r="E1057" s="108"/>
      <c r="X1057" s="108"/>
      <c r="AC1057" s="108"/>
      <c r="AZ1057" s="108"/>
      <c r="BA1057" s="108"/>
      <c r="BL1057" s="108"/>
      <c r="BM1057" s="108"/>
    </row>
    <row r="1058" spans="4:65" ht="12.75">
      <c r="D1058" s="108"/>
      <c r="E1058" s="108"/>
      <c r="X1058" s="108"/>
      <c r="AC1058" s="108"/>
      <c r="AZ1058" s="108"/>
      <c r="BA1058" s="108"/>
      <c r="BL1058" s="108"/>
      <c r="BM1058" s="108"/>
    </row>
    <row r="1059" spans="4:65" ht="12.75">
      <c r="D1059" s="108"/>
      <c r="E1059" s="108"/>
      <c r="X1059" s="108"/>
      <c r="AC1059" s="108"/>
      <c r="AZ1059" s="108"/>
      <c r="BA1059" s="108"/>
      <c r="BL1059" s="108"/>
      <c r="BM1059" s="108"/>
    </row>
    <row r="1060" spans="4:64" ht="12.75">
      <c r="D1060" s="108"/>
      <c r="E1060" s="108"/>
      <c r="X1060" s="108"/>
      <c r="AC1060" s="108"/>
      <c r="AZ1060" s="108"/>
      <c r="BL1060" s="108"/>
    </row>
    <row r="1061" spans="4:65" ht="12.75">
      <c r="D1061" s="108"/>
      <c r="E1061" s="108"/>
      <c r="X1061" s="108"/>
      <c r="AC1061" s="108"/>
      <c r="AZ1061" s="108"/>
      <c r="BA1061" s="108"/>
      <c r="BL1061" s="108"/>
      <c r="BM1061" s="108"/>
    </row>
    <row r="1062" spans="4:65" ht="12.75">
      <c r="D1062" s="108"/>
      <c r="E1062" s="108"/>
      <c r="X1062" s="108"/>
      <c r="AC1062" s="108"/>
      <c r="AZ1062" s="108"/>
      <c r="BA1062" s="108"/>
      <c r="BL1062" s="108"/>
      <c r="BM1062" s="108"/>
    </row>
    <row r="1063" spans="4:65" ht="12.75">
      <c r="D1063" s="108"/>
      <c r="E1063" s="108"/>
      <c r="X1063" s="108"/>
      <c r="AC1063" s="108"/>
      <c r="AZ1063" s="108"/>
      <c r="BA1063" s="108"/>
      <c r="BL1063" s="108"/>
      <c r="BM1063" s="108"/>
    </row>
    <row r="1064" spans="4:65" ht="12.75">
      <c r="D1064" s="108"/>
      <c r="E1064" s="108"/>
      <c r="X1064" s="108"/>
      <c r="AC1064" s="108"/>
      <c r="AZ1064" s="108"/>
      <c r="BA1064" s="108"/>
      <c r="BL1064" s="108"/>
      <c r="BM1064" s="108"/>
    </row>
    <row r="1065" spans="4:65" ht="12.75">
      <c r="D1065" s="108"/>
      <c r="E1065" s="108"/>
      <c r="X1065" s="108"/>
      <c r="AC1065" s="108"/>
      <c r="AZ1065" s="108"/>
      <c r="BA1065" s="108"/>
      <c r="BL1065" s="108"/>
      <c r="BM1065" s="108"/>
    </row>
    <row r="1066" spans="4:65" ht="12.75">
      <c r="D1066" s="108"/>
      <c r="E1066" s="108"/>
      <c r="X1066" s="108"/>
      <c r="AC1066" s="108"/>
      <c r="AZ1066" s="108"/>
      <c r="BA1066" s="108"/>
      <c r="BL1066" s="108"/>
      <c r="BM1066" s="108"/>
    </row>
    <row r="1067" spans="4:65" ht="12.75">
      <c r="D1067" s="108"/>
      <c r="E1067" s="108"/>
      <c r="X1067" s="108"/>
      <c r="AC1067" s="108"/>
      <c r="AZ1067" s="108"/>
      <c r="BA1067" s="108"/>
      <c r="BL1067" s="108"/>
      <c r="BM1067" s="108"/>
    </row>
    <row r="1068" spans="4:65" ht="12.75">
      <c r="D1068" s="108"/>
      <c r="E1068" s="108"/>
      <c r="X1068" s="108"/>
      <c r="AC1068" s="108"/>
      <c r="AZ1068" s="108"/>
      <c r="BA1068" s="108"/>
      <c r="BL1068" s="108"/>
      <c r="BM1068" s="108"/>
    </row>
    <row r="1069" spans="4:65" ht="12.75">
      <c r="D1069" s="108"/>
      <c r="E1069" s="108"/>
      <c r="X1069" s="108"/>
      <c r="AC1069" s="108"/>
      <c r="AZ1069" s="108"/>
      <c r="BA1069" s="108"/>
      <c r="BL1069" s="108"/>
      <c r="BM1069" s="108"/>
    </row>
    <row r="1070" spans="4:65" ht="12.75">
      <c r="D1070" s="108"/>
      <c r="E1070" s="108"/>
      <c r="X1070" s="108"/>
      <c r="AC1070" s="108"/>
      <c r="AZ1070" s="108"/>
      <c r="BA1070" s="108"/>
      <c r="BL1070" s="108"/>
      <c r="BM1070" s="108"/>
    </row>
    <row r="1071" spans="4:65" ht="12.75">
      <c r="D1071" s="108"/>
      <c r="E1071" s="108"/>
      <c r="X1071" s="108"/>
      <c r="AC1071" s="108"/>
      <c r="AT1071" s="134"/>
      <c r="AZ1071" s="108"/>
      <c r="BA1071" s="108"/>
      <c r="BL1071" s="108"/>
      <c r="BM1071" s="108"/>
    </row>
    <row r="1072" spans="4:65" ht="12.75">
      <c r="D1072" s="108"/>
      <c r="E1072" s="108"/>
      <c r="X1072" s="108"/>
      <c r="AC1072" s="108"/>
      <c r="AZ1072" s="108"/>
      <c r="BA1072" s="108"/>
      <c r="BL1072" s="108"/>
      <c r="BM1072" s="108"/>
    </row>
    <row r="1073" spans="4:65" ht="12.75">
      <c r="D1073" s="108"/>
      <c r="E1073" s="108"/>
      <c r="X1073" s="108"/>
      <c r="AC1073" s="108"/>
      <c r="AZ1073" s="108"/>
      <c r="BA1073" s="108"/>
      <c r="BL1073" s="108"/>
      <c r="BM1073" s="108"/>
    </row>
    <row r="1074" spans="4:65" ht="12.75">
      <c r="D1074" s="108"/>
      <c r="E1074" s="108"/>
      <c r="X1074" s="108"/>
      <c r="AC1074" s="108"/>
      <c r="AZ1074" s="108"/>
      <c r="BA1074" s="108"/>
      <c r="BL1074" s="108"/>
      <c r="BM1074" s="108"/>
    </row>
    <row r="1075" spans="4:64" ht="12.75">
      <c r="D1075" s="108"/>
      <c r="E1075" s="108"/>
      <c r="X1075" s="108"/>
      <c r="AC1075" s="108"/>
      <c r="AZ1075" s="108"/>
      <c r="BL1075" s="108"/>
    </row>
    <row r="1076" spans="4:64" ht="12.75">
      <c r="D1076" s="108"/>
      <c r="E1076" s="108"/>
      <c r="X1076" s="108"/>
      <c r="AC1076" s="108"/>
      <c r="AZ1076" s="108"/>
      <c r="BL1076" s="108"/>
    </row>
    <row r="1077" spans="4:65" ht="12.75">
      <c r="D1077" s="108"/>
      <c r="E1077" s="108"/>
      <c r="X1077" s="108"/>
      <c r="AC1077" s="108"/>
      <c r="AZ1077" s="108"/>
      <c r="BA1077" s="108"/>
      <c r="BL1077" s="108"/>
      <c r="BM1077" s="108"/>
    </row>
    <row r="1078" spans="4:65" ht="12.75">
      <c r="D1078" s="108"/>
      <c r="E1078" s="108"/>
      <c r="X1078" s="108"/>
      <c r="AC1078" s="108"/>
      <c r="AZ1078" s="108"/>
      <c r="BA1078" s="108"/>
      <c r="BL1078" s="108"/>
      <c r="BM1078" s="108"/>
    </row>
    <row r="1079" spans="4:65" ht="12.75">
      <c r="D1079" s="108"/>
      <c r="E1079" s="108"/>
      <c r="X1079" s="108"/>
      <c r="AC1079" s="108"/>
      <c r="AZ1079" s="108"/>
      <c r="BA1079" s="108"/>
      <c r="BL1079" s="108"/>
      <c r="BM1079" s="108"/>
    </row>
    <row r="1080" spans="4:65" ht="12.75">
      <c r="D1080" s="108"/>
      <c r="E1080" s="108"/>
      <c r="X1080" s="108"/>
      <c r="AC1080" s="108"/>
      <c r="AZ1080" s="108"/>
      <c r="BA1080" s="108"/>
      <c r="BL1080" s="108"/>
      <c r="BM1080" s="108"/>
    </row>
    <row r="1081" spans="4:65" ht="12.75">
      <c r="D1081" s="108"/>
      <c r="E1081" s="108"/>
      <c r="X1081" s="108"/>
      <c r="AC1081" s="108"/>
      <c r="AZ1081" s="108"/>
      <c r="BA1081" s="108"/>
      <c r="BL1081" s="108"/>
      <c r="BM1081" s="108"/>
    </row>
    <row r="1082" spans="4:65" ht="12.75">
      <c r="D1082" s="108"/>
      <c r="E1082" s="108"/>
      <c r="X1082" s="108"/>
      <c r="AC1082" s="108"/>
      <c r="AZ1082" s="108"/>
      <c r="BA1082" s="108"/>
      <c r="BL1082" s="108"/>
      <c r="BM1082" s="108"/>
    </row>
    <row r="1083" spans="4:65" ht="12.75">
      <c r="D1083" s="108"/>
      <c r="E1083" s="108"/>
      <c r="X1083" s="108"/>
      <c r="AC1083" s="108"/>
      <c r="AZ1083" s="108"/>
      <c r="BA1083" s="108"/>
      <c r="BL1083" s="108"/>
      <c r="BM1083" s="108"/>
    </row>
    <row r="1084" spans="4:65" ht="12.75">
      <c r="D1084" s="108"/>
      <c r="E1084" s="108"/>
      <c r="X1084" s="108"/>
      <c r="AC1084" s="108"/>
      <c r="AZ1084" s="108"/>
      <c r="BA1084" s="108"/>
      <c r="BL1084" s="108"/>
      <c r="BM1084" s="108"/>
    </row>
    <row r="1085" spans="4:65" ht="12.75">
      <c r="D1085" s="108"/>
      <c r="E1085" s="108"/>
      <c r="X1085" s="108"/>
      <c r="AC1085" s="108"/>
      <c r="AZ1085" s="108"/>
      <c r="BA1085" s="108"/>
      <c r="BL1085" s="108"/>
      <c r="BM1085" s="108"/>
    </row>
    <row r="1086" spans="4:65" ht="12.75">
      <c r="D1086" s="108"/>
      <c r="E1086" s="108"/>
      <c r="X1086" s="108"/>
      <c r="AC1086" s="108"/>
      <c r="AT1086" s="135"/>
      <c r="AZ1086" s="108"/>
      <c r="BA1086" s="108"/>
      <c r="BL1086" s="108"/>
      <c r="BM1086" s="108"/>
    </row>
    <row r="1087" spans="4:65" ht="12.75">
      <c r="D1087" s="108"/>
      <c r="E1087" s="108"/>
      <c r="X1087" s="108"/>
      <c r="AC1087" s="108"/>
      <c r="AT1087" s="135"/>
      <c r="AZ1087" s="108"/>
      <c r="BA1087" s="108"/>
      <c r="BL1087" s="108"/>
      <c r="BM1087" s="108"/>
    </row>
    <row r="1088" spans="4:65" ht="12.75">
      <c r="D1088" s="108"/>
      <c r="E1088" s="108"/>
      <c r="X1088" s="108"/>
      <c r="AC1088" s="108"/>
      <c r="AZ1088" s="108"/>
      <c r="BA1088" s="108"/>
      <c r="BL1088" s="108"/>
      <c r="BM1088" s="108"/>
    </row>
    <row r="1089" spans="4:65" ht="12.75">
      <c r="D1089" s="108"/>
      <c r="E1089" s="108"/>
      <c r="X1089" s="108"/>
      <c r="AC1089" s="108"/>
      <c r="AZ1089" s="108"/>
      <c r="BA1089" s="108"/>
      <c r="BL1089" s="108"/>
      <c r="BM1089" s="108"/>
    </row>
    <row r="1090" spans="4:65" ht="12.75">
      <c r="D1090" s="108"/>
      <c r="E1090" s="108"/>
      <c r="X1090" s="108"/>
      <c r="AC1090" s="108"/>
      <c r="AZ1090" s="108"/>
      <c r="BA1090" s="108"/>
      <c r="BL1090" s="108"/>
      <c r="BM1090" s="108"/>
    </row>
    <row r="1091" spans="4:65" ht="12.75">
      <c r="D1091" s="108"/>
      <c r="E1091" s="108"/>
      <c r="X1091" s="108"/>
      <c r="AC1091" s="108"/>
      <c r="AZ1091" s="108"/>
      <c r="BA1091" s="108"/>
      <c r="BL1091" s="108"/>
      <c r="BM1091" s="108"/>
    </row>
    <row r="1092" spans="4:65" ht="12.75">
      <c r="D1092" s="108"/>
      <c r="E1092" s="108"/>
      <c r="R1092" s="134"/>
      <c r="X1092" s="108"/>
      <c r="AC1092" s="108"/>
      <c r="AZ1092" s="108"/>
      <c r="BA1092" s="108"/>
      <c r="BL1092" s="108"/>
      <c r="BM1092" s="108"/>
    </row>
    <row r="1093" spans="4:65" ht="12.75">
      <c r="D1093" s="108"/>
      <c r="E1093" s="108"/>
      <c r="R1093" s="134"/>
      <c r="X1093" s="108"/>
      <c r="AC1093" s="108"/>
      <c r="AZ1093" s="108"/>
      <c r="BA1093" s="108"/>
      <c r="BL1093" s="108"/>
      <c r="BM1093" s="108"/>
    </row>
    <row r="1094" spans="4:65" ht="12.75">
      <c r="D1094" s="108"/>
      <c r="E1094" s="108"/>
      <c r="R1094" s="134"/>
      <c r="X1094" s="108"/>
      <c r="AC1094" s="108"/>
      <c r="AZ1094" s="108"/>
      <c r="BA1094" s="108"/>
      <c r="BL1094" s="108"/>
      <c r="BM1094" s="108"/>
    </row>
    <row r="1095" spans="4:65" ht="12.75">
      <c r="D1095" s="108"/>
      <c r="E1095" s="108"/>
      <c r="R1095" s="134"/>
      <c r="X1095" s="108"/>
      <c r="AC1095" s="108"/>
      <c r="AZ1095" s="108"/>
      <c r="BA1095" s="108"/>
      <c r="BL1095" s="108"/>
      <c r="BM1095" s="108"/>
    </row>
    <row r="1096" spans="4:65" ht="12.75">
      <c r="D1096" s="108"/>
      <c r="E1096" s="108"/>
      <c r="R1096" s="134"/>
      <c r="X1096" s="108"/>
      <c r="AC1096" s="108"/>
      <c r="AZ1096" s="108"/>
      <c r="BA1096" s="108"/>
      <c r="BL1096" s="108"/>
      <c r="BM1096" s="108"/>
    </row>
    <row r="1097" spans="4:65" ht="12.75">
      <c r="D1097" s="108"/>
      <c r="E1097" s="108"/>
      <c r="R1097" s="134"/>
      <c r="X1097" s="108"/>
      <c r="AC1097" s="108"/>
      <c r="AZ1097" s="108"/>
      <c r="BA1097" s="108"/>
      <c r="BL1097" s="108"/>
      <c r="BM1097" s="108"/>
    </row>
    <row r="1098" spans="4:65" ht="12.75">
      <c r="D1098" s="108"/>
      <c r="E1098" s="108"/>
      <c r="X1098" s="108"/>
      <c r="AC1098" s="108"/>
      <c r="AZ1098" s="108"/>
      <c r="BA1098" s="108"/>
      <c r="BL1098" s="108"/>
      <c r="BM1098" s="108"/>
    </row>
    <row r="1099" spans="4:65" ht="12.75">
      <c r="D1099" s="108"/>
      <c r="E1099" s="108"/>
      <c r="X1099" s="108"/>
      <c r="AC1099" s="108"/>
      <c r="AZ1099" s="108"/>
      <c r="BA1099" s="108"/>
      <c r="BL1099" s="108"/>
      <c r="BM1099" s="108"/>
    </row>
    <row r="1100" spans="4:65" ht="12.75">
      <c r="D1100" s="108"/>
      <c r="E1100" s="108"/>
      <c r="X1100" s="108"/>
      <c r="AC1100" s="108"/>
      <c r="AZ1100" s="108"/>
      <c r="BA1100" s="108"/>
      <c r="BL1100" s="108"/>
      <c r="BM1100" s="108"/>
    </row>
    <row r="1101" spans="4:65" ht="12.75">
      <c r="D1101" s="108"/>
      <c r="E1101" s="108"/>
      <c r="X1101" s="108"/>
      <c r="AC1101" s="108"/>
      <c r="AZ1101" s="108"/>
      <c r="BA1101" s="108"/>
      <c r="BL1101" s="108"/>
      <c r="BM1101" s="108"/>
    </row>
    <row r="1102" spans="4:65" ht="12.75">
      <c r="D1102" s="108"/>
      <c r="E1102" s="108"/>
      <c r="X1102" s="108"/>
      <c r="AC1102" s="108"/>
      <c r="AZ1102" s="108"/>
      <c r="BA1102" s="108"/>
      <c r="BL1102" s="108"/>
      <c r="BM1102" s="108"/>
    </row>
    <row r="1103" spans="4:65" ht="12.75">
      <c r="D1103" s="108"/>
      <c r="E1103" s="108"/>
      <c r="X1103" s="108"/>
      <c r="AC1103" s="108"/>
      <c r="AZ1103" s="108"/>
      <c r="BA1103" s="108"/>
      <c r="BL1103" s="108"/>
      <c r="BM1103" s="108"/>
    </row>
    <row r="1104" spans="4:65" ht="12.75">
      <c r="D1104" s="108"/>
      <c r="E1104" s="108"/>
      <c r="X1104" s="108"/>
      <c r="AC1104" s="108"/>
      <c r="AZ1104" s="108"/>
      <c r="BA1104" s="108"/>
      <c r="BL1104" s="108"/>
      <c r="BM1104" s="108"/>
    </row>
    <row r="1105" spans="4:65" ht="12.75">
      <c r="D1105" s="108"/>
      <c r="E1105" s="108"/>
      <c r="X1105" s="108"/>
      <c r="AC1105" s="108"/>
      <c r="AZ1105" s="108"/>
      <c r="BA1105" s="108"/>
      <c r="BL1105" s="108"/>
      <c r="BM1105" s="108"/>
    </row>
    <row r="1106" spans="4:65" ht="12.75">
      <c r="D1106" s="108"/>
      <c r="E1106" s="108"/>
      <c r="X1106" s="108"/>
      <c r="AC1106" s="108"/>
      <c r="AZ1106" s="108"/>
      <c r="BA1106" s="108"/>
      <c r="BL1106" s="108"/>
      <c r="BM1106" s="108"/>
    </row>
    <row r="1107" spans="4:65" ht="12.75">
      <c r="D1107" s="108"/>
      <c r="E1107" s="108"/>
      <c r="X1107" s="108"/>
      <c r="AC1107" s="108"/>
      <c r="AZ1107" s="108"/>
      <c r="BA1107" s="108"/>
      <c r="BL1107" s="108"/>
      <c r="BM1107" s="108"/>
    </row>
    <row r="1108" spans="4:65" ht="12.75">
      <c r="D1108" s="108"/>
      <c r="E1108" s="108"/>
      <c r="X1108" s="108"/>
      <c r="AC1108" s="108"/>
      <c r="AZ1108" s="108"/>
      <c r="BA1108" s="108"/>
      <c r="BL1108" s="108"/>
      <c r="BM1108" s="108"/>
    </row>
    <row r="1109" spans="4:65" ht="12.75">
      <c r="D1109" s="108"/>
      <c r="E1109" s="108"/>
      <c r="X1109" s="108"/>
      <c r="AC1109" s="108"/>
      <c r="AZ1109" s="108"/>
      <c r="BA1109" s="108"/>
      <c r="BL1109" s="108"/>
      <c r="BM1109" s="108"/>
    </row>
    <row r="1110" spans="4:65" ht="12.75">
      <c r="D1110" s="108"/>
      <c r="E1110" s="108"/>
      <c r="X1110" s="108"/>
      <c r="AC1110" s="108"/>
      <c r="AZ1110" s="108"/>
      <c r="BA1110" s="108"/>
      <c r="BL1110" s="108"/>
      <c r="BM1110" s="108"/>
    </row>
    <row r="1111" spans="4:65" ht="12.75">
      <c r="D1111" s="108"/>
      <c r="E1111" s="108"/>
      <c r="X1111" s="108"/>
      <c r="AC1111" s="108"/>
      <c r="AZ1111" s="108"/>
      <c r="BA1111" s="108"/>
      <c r="BL1111" s="108"/>
      <c r="BM1111" s="108"/>
    </row>
    <row r="1112" spans="4:65" ht="12.75">
      <c r="D1112" s="108"/>
      <c r="E1112" s="108"/>
      <c r="X1112" s="108"/>
      <c r="AC1112" s="108"/>
      <c r="AZ1112" s="108"/>
      <c r="BA1112" s="108"/>
      <c r="BL1112" s="108"/>
      <c r="BM1112" s="108"/>
    </row>
    <row r="1113" spans="4:65" ht="12.75">
      <c r="D1113" s="108"/>
      <c r="E1113" s="108"/>
      <c r="X1113" s="108"/>
      <c r="AC1113" s="108"/>
      <c r="AZ1113" s="108"/>
      <c r="BA1113" s="108"/>
      <c r="BL1113" s="108"/>
      <c r="BM1113" s="108"/>
    </row>
    <row r="1114" spans="4:65" ht="12.75">
      <c r="D1114" s="108"/>
      <c r="E1114" s="108"/>
      <c r="X1114" s="108"/>
      <c r="AC1114" s="108"/>
      <c r="AZ1114" s="108"/>
      <c r="BA1114" s="108"/>
      <c r="BL1114" s="108"/>
      <c r="BM1114" s="108"/>
    </row>
    <row r="1115" spans="4:65" ht="12.75">
      <c r="D1115" s="108"/>
      <c r="E1115" s="108"/>
      <c r="X1115" s="108"/>
      <c r="AC1115" s="108"/>
      <c r="AZ1115" s="108"/>
      <c r="BA1115" s="108"/>
      <c r="BL1115" s="108"/>
      <c r="BM1115" s="108"/>
    </row>
    <row r="1116" spans="4:65" ht="12.75">
      <c r="D1116" s="108"/>
      <c r="E1116" s="108"/>
      <c r="X1116" s="108"/>
      <c r="AC1116" s="108"/>
      <c r="AZ1116" s="108"/>
      <c r="BA1116" s="108"/>
      <c r="BL1116" s="108"/>
      <c r="BM1116" s="108"/>
    </row>
    <row r="1117" spans="4:65" ht="12.75">
      <c r="D1117" s="108"/>
      <c r="E1117" s="108"/>
      <c r="X1117" s="108"/>
      <c r="AC1117" s="108"/>
      <c r="AZ1117" s="108"/>
      <c r="BA1117" s="108"/>
      <c r="BL1117" s="108"/>
      <c r="BM1117" s="108"/>
    </row>
    <row r="1118" spans="4:65" ht="12.75">
      <c r="D1118" s="108"/>
      <c r="E1118" s="108"/>
      <c r="X1118" s="108"/>
      <c r="AC1118" s="108"/>
      <c r="AZ1118" s="108"/>
      <c r="BA1118" s="108"/>
      <c r="BL1118" s="108"/>
      <c r="BM1118" s="108"/>
    </row>
    <row r="1119" spans="4:65" ht="12.75">
      <c r="D1119" s="108"/>
      <c r="E1119" s="108"/>
      <c r="X1119" s="108"/>
      <c r="AC1119" s="108"/>
      <c r="AZ1119" s="108"/>
      <c r="BA1119" s="108"/>
      <c r="BL1119" s="108"/>
      <c r="BM1119" s="108"/>
    </row>
    <row r="1120" spans="4:65" ht="12.75">
      <c r="D1120" s="108"/>
      <c r="E1120" s="108"/>
      <c r="X1120" s="108"/>
      <c r="AC1120" s="108"/>
      <c r="AZ1120" s="108"/>
      <c r="BA1120" s="108"/>
      <c r="BL1120" s="108"/>
      <c r="BM1120" s="108"/>
    </row>
    <row r="1121" spans="4:65" ht="12.75">
      <c r="D1121" s="108"/>
      <c r="E1121" s="108"/>
      <c r="X1121" s="108"/>
      <c r="AC1121" s="108"/>
      <c r="AZ1121" s="108"/>
      <c r="BA1121" s="108"/>
      <c r="BL1121" s="108"/>
      <c r="BM1121" s="108"/>
    </row>
    <row r="1122" spans="4:65" ht="12.75">
      <c r="D1122" s="108"/>
      <c r="E1122" s="108"/>
      <c r="X1122" s="108"/>
      <c r="AC1122" s="108"/>
      <c r="AZ1122" s="108"/>
      <c r="BA1122" s="108"/>
      <c r="BL1122" s="108"/>
      <c r="BM1122" s="108"/>
    </row>
    <row r="1123" spans="4:65" ht="12.75">
      <c r="D1123" s="108"/>
      <c r="E1123" s="108"/>
      <c r="X1123" s="108"/>
      <c r="AC1123" s="108"/>
      <c r="AZ1123" s="108"/>
      <c r="BA1123" s="108"/>
      <c r="BL1123" s="108"/>
      <c r="BM1123" s="108"/>
    </row>
    <row r="1124" spans="4:65" ht="12.75">
      <c r="D1124" s="108"/>
      <c r="E1124" s="108"/>
      <c r="X1124" s="108"/>
      <c r="AC1124" s="108"/>
      <c r="AZ1124" s="108"/>
      <c r="BA1124" s="108"/>
      <c r="BL1124" s="108"/>
      <c r="BM1124" s="108"/>
    </row>
    <row r="1125" spans="4:65" ht="12.75">
      <c r="D1125" s="108"/>
      <c r="E1125" s="108"/>
      <c r="X1125" s="108"/>
      <c r="AC1125" s="108"/>
      <c r="AZ1125" s="108"/>
      <c r="BA1125" s="108"/>
      <c r="BL1125" s="108"/>
      <c r="BM1125" s="108"/>
    </row>
    <row r="1126" spans="4:65" ht="12.75">
      <c r="D1126" s="108"/>
      <c r="E1126" s="108"/>
      <c r="X1126" s="108"/>
      <c r="AC1126" s="108"/>
      <c r="AZ1126" s="108"/>
      <c r="BA1126" s="108"/>
      <c r="BL1126" s="108"/>
      <c r="BM1126" s="108"/>
    </row>
    <row r="1127" spans="4:65" ht="12.75">
      <c r="D1127" s="108"/>
      <c r="E1127" s="108"/>
      <c r="X1127" s="108"/>
      <c r="AC1127" s="108"/>
      <c r="AZ1127" s="108"/>
      <c r="BA1127" s="108"/>
      <c r="BL1127" s="108"/>
      <c r="BM1127" s="108"/>
    </row>
    <row r="1128" spans="4:65" ht="12.75">
      <c r="D1128" s="108"/>
      <c r="E1128" s="108"/>
      <c r="X1128" s="108"/>
      <c r="AC1128" s="108"/>
      <c r="AZ1128" s="108"/>
      <c r="BA1128" s="108"/>
      <c r="BL1128" s="108"/>
      <c r="BM1128" s="108"/>
    </row>
    <row r="1129" spans="4:65" ht="12.75">
      <c r="D1129" s="108"/>
      <c r="E1129" s="108"/>
      <c r="X1129" s="108"/>
      <c r="AC1129" s="108"/>
      <c r="AZ1129" s="108"/>
      <c r="BA1129" s="108"/>
      <c r="BL1129" s="108"/>
      <c r="BM1129" s="108"/>
    </row>
    <row r="1130" spans="4:65" ht="12.75">
      <c r="D1130" s="108"/>
      <c r="E1130" s="108"/>
      <c r="X1130" s="108"/>
      <c r="AC1130" s="108"/>
      <c r="AZ1130" s="108"/>
      <c r="BA1130" s="108"/>
      <c r="BL1130" s="108"/>
      <c r="BM1130" s="108"/>
    </row>
    <row r="1131" spans="4:65" ht="12.75">
      <c r="D1131" s="108"/>
      <c r="E1131" s="108"/>
      <c r="X1131" s="108"/>
      <c r="AC1131" s="108"/>
      <c r="AZ1131" s="108"/>
      <c r="BA1131" s="108"/>
      <c r="BL1131" s="108"/>
      <c r="BM1131" s="108"/>
    </row>
    <row r="1132" spans="4:65" ht="12.75">
      <c r="D1132" s="108"/>
      <c r="E1132" s="108"/>
      <c r="X1132" s="108"/>
      <c r="AC1132" s="108"/>
      <c r="AZ1132" s="108"/>
      <c r="BA1132" s="108"/>
      <c r="BL1132" s="108"/>
      <c r="BM1132" s="108"/>
    </row>
    <row r="1133" spans="4:65" ht="12.75">
      <c r="D1133" s="108"/>
      <c r="E1133" s="108"/>
      <c r="X1133" s="108"/>
      <c r="AC1133" s="108"/>
      <c r="AZ1133" s="108"/>
      <c r="BA1133" s="108"/>
      <c r="BL1133" s="108"/>
      <c r="BM1133" s="108"/>
    </row>
    <row r="1134" spans="4:65" ht="12.75">
      <c r="D1134" s="108"/>
      <c r="E1134" s="108"/>
      <c r="X1134" s="108"/>
      <c r="AC1134" s="108"/>
      <c r="AZ1134" s="108"/>
      <c r="BA1134" s="108"/>
      <c r="BL1134" s="108"/>
      <c r="BM1134" s="108"/>
    </row>
    <row r="1135" spans="4:65" ht="12.75">
      <c r="D1135" s="108"/>
      <c r="E1135" s="108"/>
      <c r="X1135" s="108"/>
      <c r="AC1135" s="108"/>
      <c r="AZ1135" s="108"/>
      <c r="BA1135" s="108"/>
      <c r="BL1135" s="108"/>
      <c r="BM1135" s="108"/>
    </row>
    <row r="1136" spans="4:64" ht="12.75">
      <c r="D1136" s="108"/>
      <c r="E1136" s="108"/>
      <c r="X1136" s="108"/>
      <c r="AC1136" s="108"/>
      <c r="AZ1136" s="108"/>
      <c r="BL1136" s="108"/>
    </row>
    <row r="1137" spans="4:65" ht="12.75">
      <c r="D1137" s="108"/>
      <c r="E1137" s="108"/>
      <c r="X1137" s="108"/>
      <c r="AC1137" s="108"/>
      <c r="AZ1137" s="108"/>
      <c r="BA1137" s="108"/>
      <c r="BL1137" s="108"/>
      <c r="BM1137" s="108"/>
    </row>
    <row r="1138" spans="4:65" ht="12.75">
      <c r="D1138" s="108"/>
      <c r="E1138" s="108"/>
      <c r="X1138" s="108"/>
      <c r="AC1138" s="108"/>
      <c r="AZ1138" s="108"/>
      <c r="BA1138" s="108"/>
      <c r="BL1138" s="108"/>
      <c r="BM1138" s="108"/>
    </row>
    <row r="1139" spans="4:65" ht="12.75">
      <c r="D1139" s="108"/>
      <c r="E1139" s="108"/>
      <c r="X1139" s="108"/>
      <c r="AC1139" s="108"/>
      <c r="AZ1139" s="108"/>
      <c r="BA1139" s="108"/>
      <c r="BL1139" s="108"/>
      <c r="BM1139" s="108"/>
    </row>
    <row r="1140" spans="4:65" ht="12.75">
      <c r="D1140" s="108"/>
      <c r="E1140" s="108"/>
      <c r="X1140" s="108"/>
      <c r="AC1140" s="108"/>
      <c r="AT1140" s="134"/>
      <c r="AZ1140" s="108"/>
      <c r="BA1140" s="108"/>
      <c r="BL1140" s="108"/>
      <c r="BM1140" s="108"/>
    </row>
    <row r="1141" spans="4:65" ht="12.75">
      <c r="D1141" s="108"/>
      <c r="E1141" s="108"/>
      <c r="X1141" s="108"/>
      <c r="AC1141" s="108"/>
      <c r="AT1141" s="134"/>
      <c r="AZ1141" s="108"/>
      <c r="BA1141" s="108"/>
      <c r="BL1141" s="108"/>
      <c r="BM1141" s="108"/>
    </row>
    <row r="1142" spans="4:65" ht="12.75">
      <c r="D1142" s="108"/>
      <c r="E1142" s="108"/>
      <c r="X1142" s="108"/>
      <c r="AC1142" s="108"/>
      <c r="AZ1142" s="108"/>
      <c r="BA1142" s="108"/>
      <c r="BL1142" s="108"/>
      <c r="BM1142" s="108"/>
    </row>
    <row r="1143" spans="4:65" ht="12.75">
      <c r="D1143" s="108"/>
      <c r="E1143" s="108"/>
      <c r="X1143" s="108"/>
      <c r="AC1143" s="108"/>
      <c r="AZ1143" s="108"/>
      <c r="BA1143" s="108"/>
      <c r="BL1143" s="108"/>
      <c r="BM1143" s="108"/>
    </row>
    <row r="1144" spans="4:65" ht="12.75">
      <c r="D1144" s="108"/>
      <c r="E1144" s="108"/>
      <c r="X1144" s="108"/>
      <c r="AC1144" s="108"/>
      <c r="AZ1144" s="108"/>
      <c r="BA1144" s="108"/>
      <c r="BL1144" s="108"/>
      <c r="BM1144" s="108"/>
    </row>
    <row r="1145" spans="4:65" ht="12.75">
      <c r="D1145" s="108"/>
      <c r="E1145" s="108"/>
      <c r="X1145" s="108"/>
      <c r="AC1145" s="108"/>
      <c r="AZ1145" s="108"/>
      <c r="BA1145" s="108"/>
      <c r="BL1145" s="108"/>
      <c r="BM1145" s="108"/>
    </row>
    <row r="1146" spans="4:65" ht="12.75">
      <c r="D1146" s="108"/>
      <c r="E1146" s="108"/>
      <c r="X1146" s="108"/>
      <c r="AC1146" s="108"/>
      <c r="AZ1146" s="108"/>
      <c r="BA1146" s="108"/>
      <c r="BL1146" s="108"/>
      <c r="BM1146" s="108"/>
    </row>
    <row r="1147" spans="4:65" ht="12.75">
      <c r="D1147" s="108"/>
      <c r="E1147" s="108"/>
      <c r="X1147" s="108"/>
      <c r="AC1147" s="108"/>
      <c r="AZ1147" s="108"/>
      <c r="BA1147" s="108"/>
      <c r="BL1147" s="108"/>
      <c r="BM1147" s="108"/>
    </row>
    <row r="1148" spans="4:52" ht="12.75">
      <c r="D1148" s="108"/>
      <c r="E1148" s="108"/>
      <c r="X1148" s="108"/>
      <c r="AC1148" s="108"/>
      <c r="AZ1148" s="108"/>
    </row>
    <row r="1149" spans="4:65" ht="12.75">
      <c r="D1149" s="108"/>
      <c r="E1149" s="108"/>
      <c r="X1149" s="108"/>
      <c r="AC1149" s="108"/>
      <c r="AZ1149" s="108"/>
      <c r="BA1149" s="108"/>
      <c r="BL1149" s="108"/>
      <c r="BM1149" s="108"/>
    </row>
    <row r="1150" spans="4:65" ht="12.75">
      <c r="D1150" s="108"/>
      <c r="E1150" s="108"/>
      <c r="X1150" s="108"/>
      <c r="AC1150" s="108"/>
      <c r="AZ1150" s="108"/>
      <c r="BA1150" s="108"/>
      <c r="BL1150" s="108"/>
      <c r="BM1150" s="108"/>
    </row>
    <row r="1151" spans="4:65" ht="12.75">
      <c r="D1151" s="108"/>
      <c r="E1151" s="108"/>
      <c r="X1151" s="108"/>
      <c r="AC1151" s="108"/>
      <c r="AZ1151" s="108"/>
      <c r="BA1151" s="108"/>
      <c r="BL1151" s="108"/>
      <c r="BM1151" s="108"/>
    </row>
    <row r="1152" spans="4:65" ht="12.75">
      <c r="D1152" s="108"/>
      <c r="E1152" s="108"/>
      <c r="X1152" s="108"/>
      <c r="AC1152" s="108"/>
      <c r="AZ1152" s="108"/>
      <c r="BA1152" s="108"/>
      <c r="BL1152" s="108"/>
      <c r="BM1152" s="108"/>
    </row>
    <row r="1153" spans="4:65" ht="12.75">
      <c r="D1153" s="108"/>
      <c r="E1153" s="108"/>
      <c r="X1153" s="108"/>
      <c r="AC1153" s="108"/>
      <c r="AZ1153" s="108"/>
      <c r="BA1153" s="108"/>
      <c r="BL1153" s="108"/>
      <c r="BM1153" s="108"/>
    </row>
    <row r="1154" spans="4:65" ht="12.75">
      <c r="D1154" s="108"/>
      <c r="E1154" s="108"/>
      <c r="X1154" s="108"/>
      <c r="AC1154" s="108"/>
      <c r="AZ1154" s="108"/>
      <c r="BA1154" s="108"/>
      <c r="BL1154" s="108"/>
      <c r="BM1154" s="108"/>
    </row>
    <row r="1155" spans="4:65" ht="12.75">
      <c r="D1155" s="108"/>
      <c r="E1155" s="108"/>
      <c r="X1155" s="108"/>
      <c r="AC1155" s="108"/>
      <c r="AZ1155" s="108"/>
      <c r="BA1155" s="108"/>
      <c r="BL1155" s="108"/>
      <c r="BM1155" s="108"/>
    </row>
    <row r="1156" spans="4:65" ht="12.75">
      <c r="D1156" s="108"/>
      <c r="E1156" s="108"/>
      <c r="X1156" s="108"/>
      <c r="AC1156" s="108"/>
      <c r="AZ1156" s="108"/>
      <c r="BA1156" s="108"/>
      <c r="BL1156" s="108"/>
      <c r="BM1156" s="108"/>
    </row>
    <row r="1157" spans="4:65" ht="12.75">
      <c r="D1157" s="108"/>
      <c r="E1157" s="108"/>
      <c r="X1157" s="108"/>
      <c r="AC1157" s="108"/>
      <c r="AZ1157" s="108"/>
      <c r="BA1157" s="108"/>
      <c r="BL1157" s="108"/>
      <c r="BM1157" s="108"/>
    </row>
    <row r="1158" spans="4:64" ht="12.75">
      <c r="D1158" s="108"/>
      <c r="E1158" s="108"/>
      <c r="X1158" s="108"/>
      <c r="AC1158" s="108"/>
      <c r="AZ1158" s="108"/>
      <c r="BL1158" s="108"/>
    </row>
    <row r="1159" spans="4:64" ht="12.75">
      <c r="D1159" s="108"/>
      <c r="E1159" s="108"/>
      <c r="X1159" s="108"/>
      <c r="AC1159" s="108"/>
      <c r="AZ1159" s="108"/>
      <c r="BL1159" s="108"/>
    </row>
    <row r="1160" spans="4:64" ht="12.75">
      <c r="D1160" s="108"/>
      <c r="E1160" s="108"/>
      <c r="X1160" s="108"/>
      <c r="AC1160" s="108"/>
      <c r="AZ1160" s="108"/>
      <c r="BL1160" s="108"/>
    </row>
    <row r="1161" spans="4:64" ht="12.75">
      <c r="D1161" s="108"/>
      <c r="E1161" s="108"/>
      <c r="X1161" s="108"/>
      <c r="AC1161" s="108"/>
      <c r="AZ1161" s="108"/>
      <c r="BL1161" s="108"/>
    </row>
    <row r="1162" spans="4:64" ht="12.75">
      <c r="D1162" s="108"/>
      <c r="E1162" s="108"/>
      <c r="X1162" s="108"/>
      <c r="AC1162" s="108"/>
      <c r="AZ1162" s="108"/>
      <c r="BL1162" s="108"/>
    </row>
    <row r="1163" spans="4:64" ht="12.75">
      <c r="D1163" s="108"/>
      <c r="E1163" s="108"/>
      <c r="X1163" s="108"/>
      <c r="AC1163" s="108"/>
      <c r="AZ1163" s="108"/>
      <c r="BL1163" s="108"/>
    </row>
    <row r="1164" spans="4:64" ht="12.75">
      <c r="D1164" s="108"/>
      <c r="E1164" s="108"/>
      <c r="X1164" s="108"/>
      <c r="AC1164" s="108"/>
      <c r="AZ1164" s="108"/>
      <c r="BL1164" s="108"/>
    </row>
    <row r="1165" spans="4:64" ht="12.75">
      <c r="D1165" s="108"/>
      <c r="E1165" s="108"/>
      <c r="X1165" s="108"/>
      <c r="AC1165" s="108"/>
      <c r="AZ1165" s="108"/>
      <c r="BL1165" s="108"/>
    </row>
    <row r="1166" spans="4:64" ht="12.75">
      <c r="D1166" s="108"/>
      <c r="E1166" s="108"/>
      <c r="X1166" s="108"/>
      <c r="AC1166" s="108"/>
      <c r="AZ1166" s="108"/>
      <c r="BL1166" s="108"/>
    </row>
    <row r="1167" spans="4:64" ht="12.75">
      <c r="D1167" s="108"/>
      <c r="E1167" s="108"/>
      <c r="X1167" s="108"/>
      <c r="AC1167" s="108"/>
      <c r="AZ1167" s="108"/>
      <c r="BL1167" s="108"/>
    </row>
    <row r="1168" spans="4:64" ht="12.75">
      <c r="D1168" s="108"/>
      <c r="E1168" s="108"/>
      <c r="X1168" s="108"/>
      <c r="AC1168" s="108"/>
      <c r="AZ1168" s="108"/>
      <c r="BL1168" s="108"/>
    </row>
    <row r="1169" spans="4:64" ht="12.75">
      <c r="D1169" s="108"/>
      <c r="E1169" s="108"/>
      <c r="X1169" s="108"/>
      <c r="AC1169" s="108"/>
      <c r="AZ1169" s="108"/>
      <c r="BL1169" s="108"/>
    </row>
    <row r="1170" spans="4:64" ht="12.75">
      <c r="D1170" s="108"/>
      <c r="E1170" s="108"/>
      <c r="X1170" s="108"/>
      <c r="AC1170" s="108"/>
      <c r="AZ1170" s="108"/>
      <c r="BL1170" s="108"/>
    </row>
    <row r="1171" spans="4:64" ht="12.75">
      <c r="D1171" s="108"/>
      <c r="E1171" s="108"/>
      <c r="X1171" s="108"/>
      <c r="AC1171" s="108"/>
      <c r="AZ1171" s="108"/>
      <c r="BL1171" s="108"/>
    </row>
    <row r="1172" spans="4:64" ht="12.75">
      <c r="D1172" s="108"/>
      <c r="E1172" s="108"/>
      <c r="X1172" s="108"/>
      <c r="AC1172" s="108"/>
      <c r="AZ1172" s="108"/>
      <c r="BL1172" s="108"/>
    </row>
    <row r="1173" spans="4:64" ht="12.75">
      <c r="D1173" s="108"/>
      <c r="E1173" s="108"/>
      <c r="X1173" s="108"/>
      <c r="AC1173" s="108"/>
      <c r="AZ1173" s="108"/>
      <c r="BL1173" s="108"/>
    </row>
    <row r="1174" spans="4:65" ht="12.75">
      <c r="D1174" s="108"/>
      <c r="E1174" s="108"/>
      <c r="X1174" s="108"/>
      <c r="AC1174" s="108"/>
      <c r="AZ1174" s="108"/>
      <c r="BA1174" s="108"/>
      <c r="BL1174" s="108"/>
      <c r="BM1174" s="108"/>
    </row>
    <row r="1175" spans="4:64" ht="12.75">
      <c r="D1175" s="108"/>
      <c r="E1175" s="108"/>
      <c r="X1175" s="108"/>
      <c r="AC1175" s="108"/>
      <c r="AZ1175" s="108"/>
      <c r="BL1175" s="108"/>
    </row>
    <row r="1176" spans="4:64" ht="12.75">
      <c r="D1176" s="108"/>
      <c r="E1176" s="108"/>
      <c r="X1176" s="108"/>
      <c r="AC1176" s="108"/>
      <c r="AZ1176" s="108"/>
      <c r="BL1176" s="108"/>
    </row>
    <row r="1177" spans="4:64" ht="12.75">
      <c r="D1177" s="108"/>
      <c r="E1177" s="108"/>
      <c r="X1177" s="108"/>
      <c r="AC1177" s="108"/>
      <c r="AZ1177" s="108"/>
      <c r="BL1177" s="108"/>
    </row>
    <row r="1178" spans="4:64" ht="12.75">
      <c r="D1178" s="108"/>
      <c r="E1178" s="108"/>
      <c r="X1178" s="108"/>
      <c r="AC1178" s="108"/>
      <c r="AZ1178" s="108"/>
      <c r="BL1178" s="108"/>
    </row>
    <row r="1179" spans="4:65" ht="12.75">
      <c r="D1179" s="108"/>
      <c r="E1179" s="108"/>
      <c r="X1179" s="108"/>
      <c r="AC1179" s="108"/>
      <c r="AZ1179" s="108"/>
      <c r="BA1179" s="108"/>
      <c r="BL1179" s="108"/>
      <c r="BM1179" s="108"/>
    </row>
    <row r="1180" spans="4:65" ht="12.75">
      <c r="D1180" s="108"/>
      <c r="E1180" s="108"/>
      <c r="X1180" s="108"/>
      <c r="AC1180" s="108"/>
      <c r="AZ1180" s="108"/>
      <c r="BA1180" s="108"/>
      <c r="BL1180" s="108"/>
      <c r="BM1180" s="108"/>
    </row>
    <row r="1181" spans="4:65" ht="12.75">
      <c r="D1181" s="108"/>
      <c r="E1181" s="108"/>
      <c r="X1181" s="108"/>
      <c r="AC1181" s="108"/>
      <c r="AZ1181" s="108"/>
      <c r="BA1181" s="108"/>
      <c r="BL1181" s="108"/>
      <c r="BM1181" s="108"/>
    </row>
    <row r="1182" spans="4:65" ht="12.75">
      <c r="D1182" s="108"/>
      <c r="E1182" s="108"/>
      <c r="X1182" s="108"/>
      <c r="AC1182" s="108"/>
      <c r="AZ1182" s="108"/>
      <c r="BA1182" s="108"/>
      <c r="BL1182" s="108"/>
      <c r="BM1182" s="108"/>
    </row>
    <row r="1183" spans="4:65" ht="12.75">
      <c r="D1183" s="108"/>
      <c r="E1183" s="108"/>
      <c r="X1183" s="108"/>
      <c r="AC1183" s="108"/>
      <c r="AZ1183" s="108"/>
      <c r="BA1183" s="108"/>
      <c r="BL1183" s="108"/>
      <c r="BM1183" s="108"/>
    </row>
    <row r="1184" spans="4:65" ht="12.75">
      <c r="D1184" s="108"/>
      <c r="E1184" s="108"/>
      <c r="X1184" s="108"/>
      <c r="AC1184" s="108"/>
      <c r="AZ1184" s="108"/>
      <c r="BA1184" s="108"/>
      <c r="BL1184" s="108"/>
      <c r="BM1184" s="108"/>
    </row>
    <row r="1185" spans="4:65" ht="12.75">
      <c r="D1185" s="108"/>
      <c r="E1185" s="108"/>
      <c r="X1185" s="108"/>
      <c r="AC1185" s="108"/>
      <c r="AZ1185" s="108"/>
      <c r="BA1185" s="108"/>
      <c r="BL1185" s="108"/>
      <c r="BM1185" s="108"/>
    </row>
    <row r="1186" spans="4:65" ht="12.75">
      <c r="D1186" s="108"/>
      <c r="E1186" s="108"/>
      <c r="X1186" s="108"/>
      <c r="AC1186" s="108"/>
      <c r="AZ1186" s="108"/>
      <c r="BA1186" s="108"/>
      <c r="BL1186" s="108"/>
      <c r="BM1186" s="108"/>
    </row>
    <row r="1187" spans="4:65" ht="12.75">
      <c r="D1187" s="108"/>
      <c r="E1187" s="108"/>
      <c r="X1187" s="108"/>
      <c r="AC1187" s="108"/>
      <c r="AZ1187" s="108"/>
      <c r="BA1187" s="108"/>
      <c r="BL1187" s="108"/>
      <c r="BM1187" s="108"/>
    </row>
    <row r="1188" spans="4:65" ht="12.75">
      <c r="D1188" s="108"/>
      <c r="E1188" s="108"/>
      <c r="X1188" s="108"/>
      <c r="AC1188" s="108"/>
      <c r="AZ1188" s="108"/>
      <c r="BA1188" s="108"/>
      <c r="BL1188" s="108"/>
      <c r="BM1188" s="108"/>
    </row>
    <row r="1189" spans="4:65" ht="12.75">
      <c r="D1189" s="108"/>
      <c r="E1189" s="108"/>
      <c r="X1189" s="108"/>
      <c r="AC1189" s="108"/>
      <c r="AZ1189" s="108"/>
      <c r="BA1189" s="108"/>
      <c r="BL1189" s="108"/>
      <c r="BM1189" s="108"/>
    </row>
    <row r="1190" spans="4:65" ht="12.75">
      <c r="D1190" s="108"/>
      <c r="E1190" s="108"/>
      <c r="X1190" s="108"/>
      <c r="AC1190" s="108"/>
      <c r="AZ1190" s="108"/>
      <c r="BA1190" s="108"/>
      <c r="BL1190" s="108"/>
      <c r="BM1190" s="108"/>
    </row>
    <row r="1191" spans="4:64" ht="12.75">
      <c r="D1191" s="108"/>
      <c r="E1191" s="108"/>
      <c r="X1191" s="108"/>
      <c r="AC1191" s="108"/>
      <c r="AZ1191" s="108"/>
      <c r="BL1191" s="108"/>
    </row>
    <row r="1192" spans="4:64" ht="12.75">
      <c r="D1192" s="108"/>
      <c r="E1192" s="108"/>
      <c r="X1192" s="108"/>
      <c r="AC1192" s="108"/>
      <c r="AZ1192" s="108"/>
      <c r="BL1192" s="108"/>
    </row>
    <row r="1193" spans="4:65" ht="12.75">
      <c r="D1193" s="108"/>
      <c r="E1193" s="108"/>
      <c r="X1193" s="108"/>
      <c r="AC1193" s="108"/>
      <c r="AZ1193" s="108"/>
      <c r="BA1193" s="108"/>
      <c r="BL1193" s="108"/>
      <c r="BM1193" s="108"/>
    </row>
    <row r="1194" spans="4:65" ht="12.75">
      <c r="D1194" s="108"/>
      <c r="E1194" s="108"/>
      <c r="X1194" s="108"/>
      <c r="AC1194" s="108"/>
      <c r="AZ1194" s="108"/>
      <c r="BA1194" s="108"/>
      <c r="BL1194" s="108"/>
      <c r="BM1194" s="108"/>
    </row>
    <row r="1195" spans="4:65" ht="12.75">
      <c r="D1195" s="108"/>
      <c r="E1195" s="108"/>
      <c r="X1195" s="108"/>
      <c r="AC1195" s="108"/>
      <c r="AZ1195" s="108"/>
      <c r="BA1195" s="108"/>
      <c r="BL1195" s="108"/>
      <c r="BM1195" s="108"/>
    </row>
    <row r="1196" spans="4:65" ht="12.75">
      <c r="D1196" s="108"/>
      <c r="E1196" s="108"/>
      <c r="X1196" s="108"/>
      <c r="AC1196" s="108"/>
      <c r="AZ1196" s="108"/>
      <c r="BA1196" s="108"/>
      <c r="BL1196" s="108"/>
      <c r="BM1196" s="108"/>
    </row>
    <row r="1197" spans="4:65" ht="12.75">
      <c r="D1197" s="108"/>
      <c r="E1197" s="108"/>
      <c r="X1197" s="108"/>
      <c r="AC1197" s="108"/>
      <c r="AZ1197" s="108"/>
      <c r="BA1197" s="108"/>
      <c r="BL1197" s="108"/>
      <c r="BM1197" s="108"/>
    </row>
    <row r="1198" spans="4:65" ht="12.75">
      <c r="D1198" s="108"/>
      <c r="E1198" s="108"/>
      <c r="X1198" s="108"/>
      <c r="AC1198" s="108"/>
      <c r="AZ1198" s="108"/>
      <c r="BA1198" s="108"/>
      <c r="BL1198" s="108"/>
      <c r="BM1198" s="108"/>
    </row>
    <row r="1199" spans="4:65" ht="12.75">
      <c r="D1199" s="108"/>
      <c r="E1199" s="108"/>
      <c r="X1199" s="108"/>
      <c r="AC1199" s="108"/>
      <c r="AZ1199" s="108"/>
      <c r="BA1199" s="108"/>
      <c r="BL1199" s="108"/>
      <c r="BM1199" s="108"/>
    </row>
    <row r="1200" spans="4:65" ht="12.75">
      <c r="D1200" s="108"/>
      <c r="E1200" s="108"/>
      <c r="X1200" s="108"/>
      <c r="AC1200" s="108"/>
      <c r="AZ1200" s="108"/>
      <c r="BA1200" s="108"/>
      <c r="BL1200" s="108"/>
      <c r="BM1200" s="108"/>
    </row>
    <row r="1201" spans="4:65" ht="12.75">
      <c r="D1201" s="108"/>
      <c r="E1201" s="108"/>
      <c r="X1201" s="108"/>
      <c r="AC1201" s="108"/>
      <c r="AZ1201" s="108"/>
      <c r="BA1201" s="108"/>
      <c r="BL1201" s="108"/>
      <c r="BM1201" s="108"/>
    </row>
    <row r="1202" spans="4:65" ht="12.75">
      <c r="D1202" s="108"/>
      <c r="E1202" s="108"/>
      <c r="X1202" s="108"/>
      <c r="AC1202" s="108"/>
      <c r="AZ1202" s="108"/>
      <c r="BA1202" s="108"/>
      <c r="BL1202" s="108"/>
      <c r="BM1202" s="108"/>
    </row>
    <row r="1203" spans="4:65" ht="12.75">
      <c r="D1203" s="108"/>
      <c r="E1203" s="108"/>
      <c r="X1203" s="108"/>
      <c r="AC1203" s="108"/>
      <c r="AZ1203" s="108"/>
      <c r="BA1203" s="108"/>
      <c r="BL1203" s="108"/>
      <c r="BM1203" s="108"/>
    </row>
    <row r="1204" spans="4:65" ht="12.75">
      <c r="D1204" s="108"/>
      <c r="E1204" s="108"/>
      <c r="X1204" s="108"/>
      <c r="AC1204" s="108"/>
      <c r="AZ1204" s="108"/>
      <c r="BA1204" s="108"/>
      <c r="BL1204" s="108"/>
      <c r="BM1204" s="108"/>
    </row>
    <row r="1205" spans="4:65" ht="12.75">
      <c r="D1205" s="108"/>
      <c r="E1205" s="108"/>
      <c r="X1205" s="108"/>
      <c r="AC1205" s="108"/>
      <c r="AZ1205" s="108"/>
      <c r="BA1205" s="108"/>
      <c r="BL1205" s="108"/>
      <c r="BM1205" s="108"/>
    </row>
    <row r="1206" spans="4:65" ht="12.75">
      <c r="D1206" s="108"/>
      <c r="E1206" s="108"/>
      <c r="X1206" s="108"/>
      <c r="AC1206" s="108"/>
      <c r="AZ1206" s="108"/>
      <c r="BA1206" s="108"/>
      <c r="BL1206" s="108"/>
      <c r="BM1206" s="108"/>
    </row>
    <row r="1207" spans="4:65" ht="12.75">
      <c r="D1207" s="108"/>
      <c r="E1207" s="108"/>
      <c r="X1207" s="108"/>
      <c r="AC1207" s="108"/>
      <c r="AZ1207" s="108"/>
      <c r="BA1207" s="108"/>
      <c r="BL1207" s="108"/>
      <c r="BM1207" s="108"/>
    </row>
    <row r="1208" spans="4:65" ht="12.75">
      <c r="D1208" s="108"/>
      <c r="E1208" s="108"/>
      <c r="X1208" s="108"/>
      <c r="AC1208" s="108"/>
      <c r="AZ1208" s="108"/>
      <c r="BA1208" s="108"/>
      <c r="BL1208" s="108"/>
      <c r="BM1208" s="108"/>
    </row>
    <row r="1209" spans="4:65" ht="12.75">
      <c r="D1209" s="108"/>
      <c r="E1209" s="108"/>
      <c r="X1209" s="108"/>
      <c r="AC1209" s="108"/>
      <c r="AZ1209" s="108"/>
      <c r="BA1209" s="108"/>
      <c r="BL1209" s="108"/>
      <c r="BM1209" s="108"/>
    </row>
    <row r="1210" spans="4:65" ht="12.75">
      <c r="D1210" s="108"/>
      <c r="E1210" s="108"/>
      <c r="X1210" s="108"/>
      <c r="AC1210" s="108"/>
      <c r="AZ1210" s="108"/>
      <c r="BA1210" s="108"/>
      <c r="BL1210" s="108"/>
      <c r="BM1210" s="108"/>
    </row>
    <row r="1211" spans="4:65" ht="12.75">
      <c r="D1211" s="108"/>
      <c r="E1211" s="108"/>
      <c r="X1211" s="108"/>
      <c r="AC1211" s="108"/>
      <c r="AZ1211" s="108"/>
      <c r="BA1211" s="108"/>
      <c r="BL1211" s="108"/>
      <c r="BM1211" s="108"/>
    </row>
    <row r="1212" spans="4:65" ht="12.75">
      <c r="D1212" s="108"/>
      <c r="E1212" s="108"/>
      <c r="X1212" s="108"/>
      <c r="AC1212" s="108"/>
      <c r="AZ1212" s="108"/>
      <c r="BA1212" s="108"/>
      <c r="BL1212" s="108"/>
      <c r="BM1212" s="108"/>
    </row>
    <row r="1213" spans="4:65" ht="12.75">
      <c r="D1213" s="108"/>
      <c r="E1213" s="108"/>
      <c r="X1213" s="108"/>
      <c r="AC1213" s="108"/>
      <c r="AZ1213" s="108"/>
      <c r="BA1213" s="108"/>
      <c r="BL1213" s="108"/>
      <c r="BM1213" s="108"/>
    </row>
    <row r="1214" spans="4:65" ht="12.75">
      <c r="D1214" s="108"/>
      <c r="E1214" s="108"/>
      <c r="X1214" s="108"/>
      <c r="AC1214" s="108"/>
      <c r="AZ1214" s="108"/>
      <c r="BA1214" s="108"/>
      <c r="BL1214" s="108"/>
      <c r="BM1214" s="108"/>
    </row>
    <row r="1215" spans="4:65" ht="12.75">
      <c r="D1215" s="108"/>
      <c r="E1215" s="108"/>
      <c r="X1215" s="108"/>
      <c r="AC1215" s="108"/>
      <c r="AZ1215" s="108"/>
      <c r="BA1215" s="108"/>
      <c r="BL1215" s="108"/>
      <c r="BM1215" s="108"/>
    </row>
    <row r="1216" spans="4:65" ht="12.75">
      <c r="D1216" s="108"/>
      <c r="E1216" s="108"/>
      <c r="X1216" s="108"/>
      <c r="AC1216" s="108"/>
      <c r="AZ1216" s="108"/>
      <c r="BA1216" s="108"/>
      <c r="BL1216" s="108"/>
      <c r="BM1216" s="108"/>
    </row>
    <row r="1217" spans="4:65" ht="12.75">
      <c r="D1217" s="108"/>
      <c r="E1217" s="108"/>
      <c r="X1217" s="108"/>
      <c r="AC1217" s="108"/>
      <c r="AZ1217" s="108"/>
      <c r="BA1217" s="108"/>
      <c r="BL1217" s="108"/>
      <c r="BM1217" s="108"/>
    </row>
    <row r="1218" spans="4:65" ht="12.75">
      <c r="D1218" s="108"/>
      <c r="E1218" s="108"/>
      <c r="X1218" s="108"/>
      <c r="AC1218" s="108"/>
      <c r="AZ1218" s="108"/>
      <c r="BA1218" s="108"/>
      <c r="BL1218" s="108"/>
      <c r="BM1218" s="108"/>
    </row>
    <row r="1219" spans="4:65" ht="12.75">
      <c r="D1219" s="108"/>
      <c r="E1219" s="108"/>
      <c r="X1219" s="108"/>
      <c r="AC1219" s="108"/>
      <c r="AZ1219" s="108"/>
      <c r="BA1219" s="108"/>
      <c r="BL1219" s="108"/>
      <c r="BM1219" s="108"/>
    </row>
    <row r="1220" spans="4:65" ht="12.75">
      <c r="D1220" s="108"/>
      <c r="E1220" s="108"/>
      <c r="X1220" s="108"/>
      <c r="AC1220" s="108"/>
      <c r="AZ1220" s="108"/>
      <c r="BA1220" s="108"/>
      <c r="BL1220" s="108"/>
      <c r="BM1220" s="108"/>
    </row>
    <row r="1221" spans="4:65" ht="12.75">
      <c r="D1221" s="108"/>
      <c r="E1221" s="108"/>
      <c r="X1221" s="108"/>
      <c r="AC1221" s="108"/>
      <c r="AZ1221" s="108"/>
      <c r="BA1221" s="108"/>
      <c r="BL1221" s="108"/>
      <c r="BM1221" s="108"/>
    </row>
    <row r="1222" spans="4:65" ht="12.75">
      <c r="D1222" s="108"/>
      <c r="E1222" s="108"/>
      <c r="X1222" s="108"/>
      <c r="AC1222" s="108"/>
      <c r="AZ1222" s="108"/>
      <c r="BA1222" s="108"/>
      <c r="BL1222" s="108"/>
      <c r="BM1222" s="108"/>
    </row>
    <row r="1223" spans="4:65" ht="12.75">
      <c r="D1223" s="108"/>
      <c r="E1223" s="108"/>
      <c r="X1223" s="108"/>
      <c r="AC1223" s="108"/>
      <c r="AT1223" s="136"/>
      <c r="AZ1223" s="108"/>
      <c r="BA1223" s="108"/>
      <c r="BL1223" s="108"/>
      <c r="BM1223" s="108"/>
    </row>
    <row r="1224" spans="4:65" ht="12.75">
      <c r="D1224" s="108"/>
      <c r="E1224" s="108"/>
      <c r="X1224" s="108"/>
      <c r="AC1224" s="108"/>
      <c r="AZ1224" s="108"/>
      <c r="BA1224" s="108"/>
      <c r="BL1224" s="108"/>
      <c r="BM1224" s="108"/>
    </row>
    <row r="1225" spans="4:65" ht="12.75">
      <c r="D1225" s="108"/>
      <c r="E1225" s="108"/>
      <c r="X1225" s="108"/>
      <c r="AC1225" s="108"/>
      <c r="AZ1225" s="108"/>
      <c r="BA1225" s="108"/>
      <c r="BL1225" s="108"/>
      <c r="BM1225" s="108"/>
    </row>
    <row r="1226" spans="4:65" ht="12.75">
      <c r="D1226" s="108"/>
      <c r="E1226" s="108"/>
      <c r="X1226" s="108"/>
      <c r="AC1226" s="108"/>
      <c r="AZ1226" s="108"/>
      <c r="BA1226" s="108"/>
      <c r="BL1226" s="108"/>
      <c r="BM1226" s="108"/>
    </row>
    <row r="1227" spans="4:65" ht="12.75">
      <c r="D1227" s="108"/>
      <c r="E1227" s="108"/>
      <c r="X1227" s="108"/>
      <c r="AC1227" s="108"/>
      <c r="AZ1227" s="108"/>
      <c r="BA1227" s="108"/>
      <c r="BL1227" s="108"/>
      <c r="BM1227" s="108"/>
    </row>
    <row r="1228" spans="4:65" ht="12.75">
      <c r="D1228" s="108"/>
      <c r="E1228" s="108"/>
      <c r="X1228" s="108"/>
      <c r="AC1228" s="108"/>
      <c r="AZ1228" s="108"/>
      <c r="BA1228" s="108"/>
      <c r="BL1228" s="108"/>
      <c r="BM1228" s="108"/>
    </row>
    <row r="1229" spans="4:65" ht="12.75">
      <c r="D1229" s="108"/>
      <c r="E1229" s="108"/>
      <c r="X1229" s="108"/>
      <c r="AC1229" s="108"/>
      <c r="AZ1229" s="108"/>
      <c r="BA1229" s="108"/>
      <c r="BL1229" s="108"/>
      <c r="BM1229" s="108"/>
    </row>
    <row r="1230" spans="4:65" ht="12.75">
      <c r="D1230" s="108"/>
      <c r="E1230" s="108"/>
      <c r="X1230" s="108"/>
      <c r="AC1230" s="108"/>
      <c r="AZ1230" s="108"/>
      <c r="BA1230" s="108"/>
      <c r="BL1230" s="108"/>
      <c r="BM1230" s="108"/>
    </row>
    <row r="1231" spans="4:65" ht="12.75">
      <c r="D1231" s="108"/>
      <c r="E1231" s="108"/>
      <c r="X1231" s="108"/>
      <c r="AC1231" s="108"/>
      <c r="AZ1231" s="108"/>
      <c r="BA1231" s="108"/>
      <c r="BL1231" s="108"/>
      <c r="BM1231" s="108"/>
    </row>
    <row r="1232" spans="4:65" ht="12.75">
      <c r="D1232" s="108"/>
      <c r="E1232" s="108"/>
      <c r="X1232" s="108"/>
      <c r="AC1232" s="108"/>
      <c r="AZ1232" s="108"/>
      <c r="BA1232" s="108"/>
      <c r="BL1232" s="108"/>
      <c r="BM1232" s="108"/>
    </row>
    <row r="1233" spans="4:65" ht="12.75">
      <c r="D1233" s="108"/>
      <c r="E1233" s="108"/>
      <c r="X1233" s="108"/>
      <c r="AC1233" s="108"/>
      <c r="AZ1233" s="108"/>
      <c r="BA1233" s="108"/>
      <c r="BL1233" s="108"/>
      <c r="BM1233" s="108"/>
    </row>
    <row r="1234" spans="4:65" ht="12.75">
      <c r="D1234" s="108"/>
      <c r="E1234" s="108"/>
      <c r="X1234" s="108"/>
      <c r="AC1234" s="108"/>
      <c r="AZ1234" s="108"/>
      <c r="BA1234" s="108"/>
      <c r="BL1234" s="108"/>
      <c r="BM1234" s="108"/>
    </row>
    <row r="1235" spans="4:65" ht="12.75">
      <c r="D1235" s="108"/>
      <c r="E1235" s="108"/>
      <c r="X1235" s="108"/>
      <c r="AC1235" s="108"/>
      <c r="AZ1235" s="108"/>
      <c r="BA1235" s="108"/>
      <c r="BL1235" s="108"/>
      <c r="BM1235" s="108"/>
    </row>
    <row r="1236" spans="4:65" ht="12.75">
      <c r="D1236" s="108"/>
      <c r="E1236" s="108"/>
      <c r="X1236" s="108"/>
      <c r="AC1236" s="108"/>
      <c r="AZ1236" s="108"/>
      <c r="BA1236" s="108"/>
      <c r="BL1236" s="108"/>
      <c r="BM1236" s="108"/>
    </row>
    <row r="1237" spans="4:65" ht="12.75">
      <c r="D1237" s="108"/>
      <c r="E1237" s="108"/>
      <c r="X1237" s="108"/>
      <c r="AC1237" s="108"/>
      <c r="AZ1237" s="108"/>
      <c r="BA1237" s="108"/>
      <c r="BL1237" s="108"/>
      <c r="BM1237" s="108"/>
    </row>
    <row r="1238" spans="4:65" ht="12.75">
      <c r="D1238" s="108"/>
      <c r="E1238" s="108"/>
      <c r="X1238" s="108"/>
      <c r="AC1238" s="108"/>
      <c r="AZ1238" s="108"/>
      <c r="BA1238" s="108"/>
      <c r="BL1238" s="108"/>
      <c r="BM1238" s="108"/>
    </row>
    <row r="1239" spans="4:65" ht="12.75">
      <c r="D1239" s="108"/>
      <c r="E1239" s="108"/>
      <c r="X1239" s="108"/>
      <c r="AC1239" s="108"/>
      <c r="AZ1239" s="108"/>
      <c r="BA1239" s="108"/>
      <c r="BL1239" s="108"/>
      <c r="BM1239" s="108"/>
    </row>
    <row r="1240" spans="4:65" ht="12.75">
      <c r="D1240" s="108"/>
      <c r="E1240" s="108"/>
      <c r="X1240" s="108"/>
      <c r="AC1240" s="108"/>
      <c r="AZ1240" s="108"/>
      <c r="BA1240" s="108"/>
      <c r="BL1240" s="108"/>
      <c r="BM1240" s="108"/>
    </row>
    <row r="1241" spans="4:65" ht="12.75">
      <c r="D1241" s="108"/>
      <c r="E1241" s="108"/>
      <c r="X1241" s="108"/>
      <c r="AC1241" s="108"/>
      <c r="AZ1241" s="108"/>
      <c r="BA1241" s="108"/>
      <c r="BL1241" s="108"/>
      <c r="BM1241" s="108"/>
    </row>
    <row r="1242" spans="4:65" ht="12.75">
      <c r="D1242" s="108"/>
      <c r="E1242" s="108"/>
      <c r="X1242" s="108"/>
      <c r="AC1242" s="108"/>
      <c r="AZ1242" s="108"/>
      <c r="BA1242" s="108"/>
      <c r="BL1242" s="108"/>
      <c r="BM1242" s="108"/>
    </row>
    <row r="1243" spans="4:65" ht="12.75">
      <c r="D1243" s="108"/>
      <c r="E1243" s="108"/>
      <c r="X1243" s="108"/>
      <c r="AC1243" s="108"/>
      <c r="AZ1243" s="108"/>
      <c r="BA1243" s="108"/>
      <c r="BL1243" s="108"/>
      <c r="BM1243" s="108"/>
    </row>
    <row r="1244" spans="4:65" ht="12.75">
      <c r="D1244" s="108"/>
      <c r="E1244" s="108"/>
      <c r="X1244" s="108"/>
      <c r="AC1244" s="108"/>
      <c r="AZ1244" s="108"/>
      <c r="BA1244" s="108"/>
      <c r="BL1244" s="108"/>
      <c r="BM1244" s="108"/>
    </row>
    <row r="1245" spans="4:65" ht="12.75">
      <c r="D1245" s="108"/>
      <c r="E1245" s="108"/>
      <c r="X1245" s="108"/>
      <c r="AC1245" s="108"/>
      <c r="AZ1245" s="108"/>
      <c r="BA1245" s="108"/>
      <c r="BL1245" s="108"/>
      <c r="BM1245" s="108"/>
    </row>
    <row r="1246" spans="4:65" ht="12.75">
      <c r="D1246" s="108"/>
      <c r="E1246" s="108"/>
      <c r="X1246" s="108"/>
      <c r="AC1246" s="108"/>
      <c r="AZ1246" s="108"/>
      <c r="BA1246" s="108"/>
      <c r="BL1246" s="108"/>
      <c r="BM1246" s="108"/>
    </row>
    <row r="1247" spans="4:65" ht="12.75">
      <c r="D1247" s="108"/>
      <c r="E1247" s="108"/>
      <c r="X1247" s="108"/>
      <c r="AC1247" s="108"/>
      <c r="AZ1247" s="108"/>
      <c r="BA1247" s="108"/>
      <c r="BL1247" s="108"/>
      <c r="BM1247" s="108"/>
    </row>
    <row r="1248" spans="4:65" ht="12.75">
      <c r="D1248" s="108"/>
      <c r="E1248" s="108"/>
      <c r="X1248" s="108"/>
      <c r="AC1248" s="108"/>
      <c r="AZ1248" s="108"/>
      <c r="BA1248" s="108"/>
      <c r="BL1248" s="108"/>
      <c r="BM1248" s="108"/>
    </row>
    <row r="1249" spans="4:65" ht="12.75">
      <c r="D1249" s="108"/>
      <c r="E1249" s="108"/>
      <c r="X1249" s="108"/>
      <c r="AC1249" s="108"/>
      <c r="AZ1249" s="108"/>
      <c r="BA1249" s="108"/>
      <c r="BL1249" s="108"/>
      <c r="BM1249" s="108"/>
    </row>
    <row r="1250" spans="4:65" ht="12.75">
      <c r="D1250" s="108"/>
      <c r="E1250" s="108"/>
      <c r="X1250" s="108"/>
      <c r="AC1250" s="108"/>
      <c r="AZ1250" s="108"/>
      <c r="BA1250" s="108"/>
      <c r="BL1250" s="108"/>
      <c r="BM1250" s="108"/>
    </row>
    <row r="1251" spans="4:65" ht="12.75">
      <c r="D1251" s="108"/>
      <c r="E1251" s="108"/>
      <c r="X1251" s="108"/>
      <c r="AC1251" s="108"/>
      <c r="AZ1251" s="108"/>
      <c r="BA1251" s="108"/>
      <c r="BL1251" s="108"/>
      <c r="BM1251" s="108"/>
    </row>
    <row r="1252" spans="4:65" ht="12.75">
      <c r="D1252" s="108"/>
      <c r="E1252" s="108"/>
      <c r="X1252" s="108"/>
      <c r="AC1252" s="108"/>
      <c r="AZ1252" s="108"/>
      <c r="BA1252" s="108"/>
      <c r="BL1252" s="108"/>
      <c r="BM1252" s="108"/>
    </row>
    <row r="1253" spans="4:65" ht="12.75">
      <c r="D1253" s="108"/>
      <c r="E1253" s="108"/>
      <c r="X1253" s="108"/>
      <c r="AC1253" s="108"/>
      <c r="AZ1253" s="108"/>
      <c r="BA1253" s="108"/>
      <c r="BL1253" s="108"/>
      <c r="BM1253" s="108"/>
    </row>
    <row r="1254" spans="4:65" ht="12.75">
      <c r="D1254" s="108"/>
      <c r="E1254" s="108"/>
      <c r="X1254" s="108"/>
      <c r="AC1254" s="108"/>
      <c r="AZ1254" s="108"/>
      <c r="BA1254" s="108"/>
      <c r="BL1254" s="108"/>
      <c r="BM1254" s="108"/>
    </row>
    <row r="1255" spans="4:65" ht="12.75">
      <c r="D1255" s="108"/>
      <c r="E1255" s="108"/>
      <c r="X1255" s="108"/>
      <c r="AC1255" s="108"/>
      <c r="AZ1255" s="108"/>
      <c r="BA1255" s="108"/>
      <c r="BL1255" s="108"/>
      <c r="BM1255" s="108"/>
    </row>
    <row r="1256" spans="4:65" ht="12.75">
      <c r="D1256" s="108"/>
      <c r="E1256" s="108"/>
      <c r="X1256" s="108"/>
      <c r="AC1256" s="108"/>
      <c r="AZ1256" s="108"/>
      <c r="BA1256" s="108"/>
      <c r="BL1256" s="108"/>
      <c r="BM1256" s="108"/>
    </row>
    <row r="1257" spans="4:65" ht="12.75">
      <c r="D1257" s="108"/>
      <c r="E1257" s="108"/>
      <c r="X1257" s="108"/>
      <c r="AC1257" s="108"/>
      <c r="AZ1257" s="108"/>
      <c r="BA1257" s="108"/>
      <c r="BL1257" s="108"/>
      <c r="BM1257" s="108"/>
    </row>
    <row r="1258" spans="4:65" ht="12.75">
      <c r="D1258" s="108"/>
      <c r="E1258" s="108"/>
      <c r="X1258" s="108"/>
      <c r="AC1258" s="108"/>
      <c r="AZ1258" s="108"/>
      <c r="BA1258" s="108"/>
      <c r="BL1258" s="108"/>
      <c r="BM1258" s="108"/>
    </row>
    <row r="1259" spans="4:65" ht="12.75">
      <c r="D1259" s="108"/>
      <c r="E1259" s="108"/>
      <c r="X1259" s="108"/>
      <c r="AC1259" s="108"/>
      <c r="AZ1259" s="108"/>
      <c r="BA1259" s="108"/>
      <c r="BL1259" s="108"/>
      <c r="BM1259" s="108"/>
    </row>
    <row r="1260" spans="4:65" ht="12.75">
      <c r="D1260" s="108"/>
      <c r="E1260" s="108"/>
      <c r="X1260" s="108"/>
      <c r="AC1260" s="108"/>
      <c r="AZ1260" s="108"/>
      <c r="BA1260" s="108"/>
      <c r="BL1260" s="108"/>
      <c r="BM1260" s="108"/>
    </row>
    <row r="1261" spans="4:65" ht="12.75">
      <c r="D1261" s="108"/>
      <c r="E1261" s="108"/>
      <c r="X1261" s="108"/>
      <c r="AC1261" s="108"/>
      <c r="AZ1261" s="108"/>
      <c r="BA1261" s="108"/>
      <c r="BL1261" s="108"/>
      <c r="BM1261" s="108"/>
    </row>
    <row r="1262" spans="4:65" ht="12.75">
      <c r="D1262" s="108"/>
      <c r="E1262" s="108"/>
      <c r="X1262" s="108"/>
      <c r="AC1262" s="108"/>
      <c r="AZ1262" s="108"/>
      <c r="BA1262" s="108"/>
      <c r="BL1262" s="108"/>
      <c r="BM1262" s="108"/>
    </row>
    <row r="1263" spans="4:65" ht="12.75">
      <c r="D1263" s="108"/>
      <c r="E1263" s="108"/>
      <c r="X1263" s="108"/>
      <c r="AC1263" s="108"/>
      <c r="AZ1263" s="108"/>
      <c r="BA1263" s="108"/>
      <c r="BL1263" s="108"/>
      <c r="BM1263" s="108"/>
    </row>
    <row r="1264" spans="4:65" ht="12.75">
      <c r="D1264" s="108"/>
      <c r="E1264" s="108"/>
      <c r="X1264" s="108"/>
      <c r="AC1264" s="108"/>
      <c r="AZ1264" s="108"/>
      <c r="BA1264" s="108"/>
      <c r="BL1264" s="108"/>
      <c r="BM1264" s="108"/>
    </row>
    <row r="1265" spans="4:65" ht="12.75">
      <c r="D1265" s="108"/>
      <c r="E1265" s="108"/>
      <c r="X1265" s="108"/>
      <c r="AC1265" s="108"/>
      <c r="AZ1265" s="108"/>
      <c r="BA1265" s="108"/>
      <c r="BL1265" s="108"/>
      <c r="BM1265" s="108"/>
    </row>
    <row r="1266" spans="4:65" ht="12.75">
      <c r="D1266" s="108"/>
      <c r="E1266" s="108"/>
      <c r="X1266" s="108"/>
      <c r="AC1266" s="108"/>
      <c r="AZ1266" s="108"/>
      <c r="BA1266" s="108"/>
      <c r="BL1266" s="108"/>
      <c r="BM1266" s="108"/>
    </row>
    <row r="1267" spans="4:65" ht="12.75">
      <c r="D1267" s="108"/>
      <c r="E1267" s="108"/>
      <c r="X1267" s="108"/>
      <c r="AC1267" s="108"/>
      <c r="AZ1267" s="108"/>
      <c r="BA1267" s="108"/>
      <c r="BL1267" s="108"/>
      <c r="BM1267" s="108"/>
    </row>
    <row r="1268" spans="4:65" ht="12.75">
      <c r="D1268" s="108"/>
      <c r="E1268" s="108"/>
      <c r="X1268" s="108"/>
      <c r="AC1268" s="108"/>
      <c r="AZ1268" s="108"/>
      <c r="BA1268" s="108"/>
      <c r="BL1268" s="108"/>
      <c r="BM1268" s="108"/>
    </row>
    <row r="1269" spans="4:65" ht="12.75">
      <c r="D1269" s="108"/>
      <c r="E1269" s="108"/>
      <c r="X1269" s="108"/>
      <c r="AC1269" s="108"/>
      <c r="AZ1269" s="108"/>
      <c r="BA1269" s="108"/>
      <c r="BL1269" s="108"/>
      <c r="BM1269" s="108"/>
    </row>
    <row r="1270" spans="4:65" ht="12.75">
      <c r="D1270" s="108"/>
      <c r="E1270" s="108"/>
      <c r="X1270" s="108"/>
      <c r="AC1270" s="108"/>
      <c r="AZ1270" s="108"/>
      <c r="BA1270" s="108"/>
      <c r="BL1270" s="108"/>
      <c r="BM1270" s="108"/>
    </row>
    <row r="1271" spans="4:65" ht="12.75">
      <c r="D1271" s="108"/>
      <c r="E1271" s="108"/>
      <c r="X1271" s="108"/>
      <c r="AC1271" s="108"/>
      <c r="AZ1271" s="108"/>
      <c r="BA1271" s="108"/>
      <c r="BL1271" s="108"/>
      <c r="BM1271" s="108"/>
    </row>
    <row r="1272" spans="4:65" ht="12.75">
      <c r="D1272" s="108"/>
      <c r="E1272" s="108"/>
      <c r="X1272" s="108"/>
      <c r="AC1272" s="108"/>
      <c r="AZ1272" s="108"/>
      <c r="BA1272" s="108"/>
      <c r="BL1272" s="108"/>
      <c r="BM1272" s="108"/>
    </row>
    <row r="1273" spans="4:65" ht="12.75">
      <c r="D1273" s="108"/>
      <c r="E1273" s="108"/>
      <c r="X1273" s="108"/>
      <c r="AC1273" s="108"/>
      <c r="AZ1273" s="108"/>
      <c r="BA1273" s="108"/>
      <c r="BL1273" s="108"/>
      <c r="BM1273" s="108"/>
    </row>
    <row r="1274" spans="4:65" ht="12.75">
      <c r="D1274" s="108"/>
      <c r="E1274" s="108"/>
      <c r="X1274" s="108"/>
      <c r="AC1274" s="108"/>
      <c r="AZ1274" s="108"/>
      <c r="BA1274" s="108"/>
      <c r="BL1274" s="108"/>
      <c r="BM1274" s="108"/>
    </row>
    <row r="1275" spans="4:65" ht="12.75">
      <c r="D1275" s="108"/>
      <c r="E1275" s="108"/>
      <c r="X1275" s="108"/>
      <c r="AC1275" s="108"/>
      <c r="AZ1275" s="108"/>
      <c r="BA1275" s="108"/>
      <c r="BL1275" s="108"/>
      <c r="BM1275" s="108"/>
    </row>
    <row r="1276" spans="4:64" ht="12.75">
      <c r="D1276" s="108"/>
      <c r="E1276" s="108"/>
      <c r="X1276" s="108"/>
      <c r="AC1276" s="108"/>
      <c r="AZ1276" s="108"/>
      <c r="BL1276" s="108"/>
    </row>
    <row r="1277" spans="4:65" ht="12.75">
      <c r="D1277" s="108"/>
      <c r="E1277" s="108"/>
      <c r="X1277" s="108"/>
      <c r="AC1277" s="108"/>
      <c r="AZ1277" s="108"/>
      <c r="BA1277" s="108"/>
      <c r="BL1277" s="108"/>
      <c r="BM1277" s="108"/>
    </row>
    <row r="1278" spans="4:65" ht="12.75">
      <c r="D1278" s="108"/>
      <c r="E1278" s="108"/>
      <c r="X1278" s="108"/>
      <c r="AC1278" s="108"/>
      <c r="AZ1278" s="108"/>
      <c r="BA1278" s="108"/>
      <c r="BL1278" s="108"/>
      <c r="BM1278" s="108"/>
    </row>
    <row r="1279" spans="4:65" ht="12.75">
      <c r="D1279" s="108"/>
      <c r="E1279" s="108"/>
      <c r="X1279" s="108"/>
      <c r="AC1279" s="108"/>
      <c r="AZ1279" s="108"/>
      <c r="BA1279" s="108"/>
      <c r="BL1279" s="108"/>
      <c r="BM1279" s="108"/>
    </row>
    <row r="1280" spans="4:65" ht="12.75">
      <c r="D1280" s="108"/>
      <c r="E1280" s="108"/>
      <c r="X1280" s="108"/>
      <c r="AC1280" s="108"/>
      <c r="AZ1280" s="108"/>
      <c r="BA1280" s="108"/>
      <c r="BL1280" s="108"/>
      <c r="BM1280" s="108"/>
    </row>
    <row r="1281" spans="4:65" ht="12.75">
      <c r="D1281" s="108"/>
      <c r="E1281" s="108"/>
      <c r="X1281" s="108"/>
      <c r="AC1281" s="108"/>
      <c r="AZ1281" s="108"/>
      <c r="BA1281" s="108"/>
      <c r="BL1281" s="108"/>
      <c r="BM1281" s="108"/>
    </row>
    <row r="1282" spans="4:65" ht="12.75">
      <c r="D1282" s="108"/>
      <c r="E1282" s="108"/>
      <c r="X1282" s="108"/>
      <c r="AC1282" s="108"/>
      <c r="AZ1282" s="108"/>
      <c r="BA1282" s="108"/>
      <c r="BL1282" s="108"/>
      <c r="BM1282" s="108"/>
    </row>
    <row r="1283" spans="4:65" ht="12.75">
      <c r="D1283" s="108"/>
      <c r="E1283" s="108"/>
      <c r="X1283" s="108"/>
      <c r="AC1283" s="108"/>
      <c r="AZ1283" s="108"/>
      <c r="BA1283" s="108"/>
      <c r="BL1283" s="108"/>
      <c r="BM1283" s="108"/>
    </row>
    <row r="1284" spans="4:52" ht="12.75">
      <c r="D1284" s="108"/>
      <c r="E1284" s="108"/>
      <c r="X1284" s="108"/>
      <c r="AC1284" s="108"/>
      <c r="AZ1284" s="108"/>
    </row>
    <row r="1285" spans="4:65" ht="12.75">
      <c r="D1285" s="108"/>
      <c r="E1285" s="108"/>
      <c r="X1285" s="108"/>
      <c r="AC1285" s="108"/>
      <c r="AZ1285" s="108"/>
      <c r="BA1285" s="108"/>
      <c r="BL1285" s="108"/>
      <c r="BM1285" s="108"/>
    </row>
    <row r="1286" spans="4:65" ht="12.75">
      <c r="D1286" s="108"/>
      <c r="E1286" s="108"/>
      <c r="X1286" s="108"/>
      <c r="AC1286" s="108"/>
      <c r="AZ1286" s="108"/>
      <c r="BA1286" s="108"/>
      <c r="BL1286" s="108"/>
      <c r="BM1286" s="108"/>
    </row>
    <row r="1287" spans="4:65" ht="12.75">
      <c r="D1287" s="108"/>
      <c r="E1287" s="108"/>
      <c r="X1287" s="108"/>
      <c r="AC1287" s="108"/>
      <c r="AZ1287" s="108"/>
      <c r="BA1287" s="108"/>
      <c r="BL1287" s="108"/>
      <c r="BM1287" s="108"/>
    </row>
    <row r="1288" spans="4:65" ht="12.75">
      <c r="D1288" s="108"/>
      <c r="E1288" s="108"/>
      <c r="X1288" s="108"/>
      <c r="AC1288" s="108"/>
      <c r="AZ1288" s="108"/>
      <c r="BA1288" s="108"/>
      <c r="BL1288" s="108"/>
      <c r="BM1288" s="108"/>
    </row>
    <row r="1289" spans="4:65" ht="12.75">
      <c r="D1289" s="108"/>
      <c r="E1289" s="108"/>
      <c r="X1289" s="108"/>
      <c r="AC1289" s="108"/>
      <c r="AZ1289" s="108"/>
      <c r="BA1289" s="108"/>
      <c r="BL1289" s="108"/>
      <c r="BM1289" s="108"/>
    </row>
    <row r="1290" spans="4:65" ht="12.75">
      <c r="D1290" s="108"/>
      <c r="E1290" s="108"/>
      <c r="X1290" s="108"/>
      <c r="AC1290" s="108"/>
      <c r="AZ1290" s="108"/>
      <c r="BA1290" s="108"/>
      <c r="BL1290" s="108"/>
      <c r="BM1290" s="108"/>
    </row>
    <row r="1291" spans="4:65" ht="12.75">
      <c r="D1291" s="108"/>
      <c r="E1291" s="108"/>
      <c r="X1291" s="108"/>
      <c r="AC1291" s="108"/>
      <c r="AZ1291" s="108"/>
      <c r="BA1291" s="108"/>
      <c r="BL1291" s="108"/>
      <c r="BM1291" s="108"/>
    </row>
    <row r="1292" spans="4:65" ht="12.75">
      <c r="D1292" s="108"/>
      <c r="E1292" s="108"/>
      <c r="X1292" s="108"/>
      <c r="AC1292" s="108"/>
      <c r="AZ1292" s="108"/>
      <c r="BA1292" s="108"/>
      <c r="BL1292" s="108"/>
      <c r="BM1292" s="108"/>
    </row>
    <row r="1293" spans="4:65" ht="12.75">
      <c r="D1293" s="108"/>
      <c r="E1293" s="108"/>
      <c r="X1293" s="108"/>
      <c r="AC1293" s="108"/>
      <c r="AZ1293" s="108"/>
      <c r="BA1293" s="108"/>
      <c r="BL1293" s="108"/>
      <c r="BM1293" s="108"/>
    </row>
    <row r="1294" spans="4:65" ht="12.75">
      <c r="D1294" s="108"/>
      <c r="E1294" s="108"/>
      <c r="X1294" s="108"/>
      <c r="AC1294" s="108"/>
      <c r="AZ1294" s="108"/>
      <c r="BA1294" s="108"/>
      <c r="BL1294" s="108"/>
      <c r="BM1294" s="108"/>
    </row>
    <row r="1295" spans="4:65" ht="12.75">
      <c r="D1295" s="108"/>
      <c r="E1295" s="108"/>
      <c r="X1295" s="108"/>
      <c r="AC1295" s="108"/>
      <c r="AZ1295" s="108"/>
      <c r="BA1295" s="108"/>
      <c r="BL1295" s="108"/>
      <c r="BM1295" s="108"/>
    </row>
    <row r="1296" spans="4:65" ht="12.75">
      <c r="D1296" s="108"/>
      <c r="E1296" s="108"/>
      <c r="X1296" s="108"/>
      <c r="AC1296" s="108"/>
      <c r="AZ1296" s="108"/>
      <c r="BA1296" s="108"/>
      <c r="BL1296" s="108"/>
      <c r="BM1296" s="108"/>
    </row>
    <row r="1297" spans="4:65" ht="12.75">
      <c r="D1297" s="108"/>
      <c r="E1297" s="108"/>
      <c r="X1297" s="108"/>
      <c r="AC1297" s="108"/>
      <c r="AZ1297" s="108"/>
      <c r="BA1297" s="108"/>
      <c r="BL1297" s="108"/>
      <c r="BM1297" s="108"/>
    </row>
    <row r="1298" spans="4:65" ht="12.75">
      <c r="D1298" s="108"/>
      <c r="E1298" s="108"/>
      <c r="X1298" s="108"/>
      <c r="AC1298" s="108"/>
      <c r="AZ1298" s="108"/>
      <c r="BA1298" s="108"/>
      <c r="BL1298" s="108"/>
      <c r="BM1298" s="108"/>
    </row>
    <row r="1299" spans="4:65" ht="12.75">
      <c r="D1299" s="108"/>
      <c r="E1299" s="108"/>
      <c r="X1299" s="108"/>
      <c r="AC1299" s="108"/>
      <c r="AZ1299" s="108"/>
      <c r="BA1299" s="108"/>
      <c r="BL1299" s="108"/>
      <c r="BM1299" s="108"/>
    </row>
    <row r="1300" spans="4:64" ht="12.75">
      <c r="D1300" s="108"/>
      <c r="E1300" s="108"/>
      <c r="X1300" s="108"/>
      <c r="AC1300" s="108"/>
      <c r="AZ1300" s="108"/>
      <c r="BL1300" s="108"/>
    </row>
    <row r="1301" spans="4:64" ht="12.75">
      <c r="D1301" s="108"/>
      <c r="E1301" s="108"/>
      <c r="X1301" s="108"/>
      <c r="AC1301" s="108"/>
      <c r="AZ1301" s="108"/>
      <c r="BL1301" s="108"/>
    </row>
    <row r="1302" spans="4:64" ht="12.75">
      <c r="D1302" s="108"/>
      <c r="E1302" s="108"/>
      <c r="X1302" s="108"/>
      <c r="AC1302" s="108"/>
      <c r="AZ1302" s="108"/>
      <c r="BL1302" s="108"/>
    </row>
    <row r="1303" spans="4:65" ht="12.75">
      <c r="D1303" s="108"/>
      <c r="E1303" s="108"/>
      <c r="X1303" s="108"/>
      <c r="AC1303" s="108"/>
      <c r="AZ1303" s="108"/>
      <c r="BA1303" s="108"/>
      <c r="BL1303" s="108"/>
      <c r="BM1303" s="108"/>
    </row>
    <row r="1304" spans="4:64" ht="12.75">
      <c r="D1304" s="108"/>
      <c r="E1304" s="108"/>
      <c r="X1304" s="108"/>
      <c r="AC1304" s="108"/>
      <c r="AZ1304" s="108"/>
      <c r="BL1304" s="108"/>
    </row>
    <row r="1305" spans="4:65" ht="12.75">
      <c r="D1305" s="108"/>
      <c r="E1305" s="108"/>
      <c r="X1305" s="108"/>
      <c r="AC1305" s="108"/>
      <c r="AZ1305" s="108"/>
      <c r="BA1305" s="108"/>
      <c r="BL1305" s="108"/>
      <c r="BM1305" s="108"/>
    </row>
    <row r="1306" spans="4:65" ht="12.75">
      <c r="D1306" s="108"/>
      <c r="E1306" s="108"/>
      <c r="X1306" s="108"/>
      <c r="AC1306" s="108"/>
      <c r="AZ1306" s="108"/>
      <c r="BA1306" s="108"/>
      <c r="BL1306" s="108"/>
      <c r="BM1306" s="108"/>
    </row>
    <row r="1307" spans="4:65" ht="12.75">
      <c r="D1307" s="108"/>
      <c r="E1307" s="108"/>
      <c r="X1307" s="108"/>
      <c r="AC1307" s="108"/>
      <c r="AT1307" s="135"/>
      <c r="AZ1307" s="108"/>
      <c r="BA1307" s="108"/>
      <c r="BL1307" s="108"/>
      <c r="BM1307" s="108"/>
    </row>
    <row r="1308" spans="4:65" ht="12.75">
      <c r="D1308" s="108"/>
      <c r="E1308" s="108"/>
      <c r="X1308" s="108"/>
      <c r="AC1308" s="108"/>
      <c r="AZ1308" s="108"/>
      <c r="BA1308" s="108"/>
      <c r="BL1308" s="108"/>
      <c r="BM1308" s="108"/>
    </row>
    <row r="1309" spans="4:65" ht="12.75">
      <c r="D1309" s="108"/>
      <c r="E1309" s="108"/>
      <c r="X1309" s="108"/>
      <c r="AC1309" s="108"/>
      <c r="AZ1309" s="108"/>
      <c r="BA1309" s="108"/>
      <c r="BL1309" s="108"/>
      <c r="BM1309" s="108"/>
    </row>
    <row r="1310" spans="4:65" ht="12.75">
      <c r="D1310" s="108"/>
      <c r="E1310" s="108"/>
      <c r="X1310" s="108"/>
      <c r="AC1310" s="108"/>
      <c r="AZ1310" s="108"/>
      <c r="BA1310" s="108"/>
      <c r="BL1310" s="108"/>
      <c r="BM1310" s="108"/>
    </row>
    <row r="1311" spans="4:65" ht="12.75">
      <c r="D1311" s="108"/>
      <c r="E1311" s="108"/>
      <c r="X1311" s="108"/>
      <c r="AC1311" s="108"/>
      <c r="AZ1311" s="108"/>
      <c r="BA1311" s="108"/>
      <c r="BL1311" s="108"/>
      <c r="BM1311" s="108"/>
    </row>
    <row r="1312" spans="4:65" ht="12.75">
      <c r="D1312" s="108"/>
      <c r="E1312" s="108"/>
      <c r="X1312" s="108"/>
      <c r="AC1312" s="108"/>
      <c r="AZ1312" s="108"/>
      <c r="BA1312" s="108"/>
      <c r="BL1312" s="108"/>
      <c r="BM1312" s="108"/>
    </row>
    <row r="1313" spans="4:65" ht="12.75">
      <c r="D1313" s="108"/>
      <c r="E1313" s="108"/>
      <c r="X1313" s="108"/>
      <c r="AC1313" s="108"/>
      <c r="AZ1313" s="108"/>
      <c r="BA1313" s="108"/>
      <c r="BL1313" s="108"/>
      <c r="BM1313" s="108"/>
    </row>
    <row r="1314" spans="4:65" ht="12.75">
      <c r="D1314" s="108"/>
      <c r="E1314" s="108"/>
      <c r="X1314" s="108"/>
      <c r="AC1314" s="108"/>
      <c r="AZ1314" s="108"/>
      <c r="BA1314" s="108"/>
      <c r="BL1314" s="108"/>
      <c r="BM1314" s="108"/>
    </row>
    <row r="1315" spans="4:65" ht="12.75">
      <c r="D1315" s="108"/>
      <c r="E1315" s="108"/>
      <c r="X1315" s="108"/>
      <c r="AC1315" s="108"/>
      <c r="AZ1315" s="108"/>
      <c r="BA1315" s="108"/>
      <c r="BL1315" s="108"/>
      <c r="BM1315" s="108"/>
    </row>
    <row r="1316" spans="4:65" ht="12.75">
      <c r="D1316" s="108"/>
      <c r="E1316" s="108"/>
      <c r="X1316" s="108"/>
      <c r="AC1316" s="108"/>
      <c r="AZ1316" s="108"/>
      <c r="BA1316" s="108"/>
      <c r="BL1316" s="108"/>
      <c r="BM1316" s="108"/>
    </row>
    <row r="1317" spans="4:65" ht="12.75">
      <c r="D1317" s="108"/>
      <c r="E1317" s="108"/>
      <c r="X1317" s="108"/>
      <c r="AC1317" s="108"/>
      <c r="AZ1317" s="108"/>
      <c r="BA1317" s="108"/>
      <c r="BL1317" s="108"/>
      <c r="BM1317" s="108"/>
    </row>
    <row r="1318" spans="4:65" ht="12.75">
      <c r="D1318" s="108"/>
      <c r="E1318" s="108"/>
      <c r="X1318" s="108"/>
      <c r="AC1318" s="108"/>
      <c r="AZ1318" s="108"/>
      <c r="BA1318" s="108"/>
      <c r="BL1318" s="108"/>
      <c r="BM1318" s="108"/>
    </row>
    <row r="1319" spans="4:65" ht="12.75">
      <c r="D1319" s="108"/>
      <c r="E1319" s="108"/>
      <c r="X1319" s="108"/>
      <c r="AC1319" s="108"/>
      <c r="AZ1319" s="108"/>
      <c r="BA1319" s="108"/>
      <c r="BL1319" s="108"/>
      <c r="BM1319" s="108"/>
    </row>
    <row r="1320" spans="4:65" ht="12.75">
      <c r="D1320" s="108"/>
      <c r="E1320" s="108"/>
      <c r="X1320" s="108"/>
      <c r="AC1320" s="108"/>
      <c r="AZ1320" s="108"/>
      <c r="BA1320" s="108"/>
      <c r="BL1320" s="108"/>
      <c r="BM1320" s="108"/>
    </row>
    <row r="1321" spans="4:65" ht="12.75">
      <c r="D1321" s="108"/>
      <c r="E1321" s="108"/>
      <c r="X1321" s="108"/>
      <c r="AC1321" s="108"/>
      <c r="AZ1321" s="108"/>
      <c r="BA1321" s="108"/>
      <c r="BL1321" s="108"/>
      <c r="BM1321" s="108"/>
    </row>
    <row r="1322" spans="4:52" ht="12.75">
      <c r="D1322" s="108"/>
      <c r="E1322" s="108"/>
      <c r="X1322" s="108"/>
      <c r="AC1322" s="108"/>
      <c r="AZ1322" s="108"/>
    </row>
    <row r="1323" spans="4:65" ht="12.75">
      <c r="D1323" s="108"/>
      <c r="E1323" s="108"/>
      <c r="X1323" s="108"/>
      <c r="AC1323" s="108"/>
      <c r="AZ1323" s="108"/>
      <c r="BA1323" s="108"/>
      <c r="BL1323" s="108"/>
      <c r="BM1323" s="108"/>
    </row>
    <row r="1324" spans="4:65" ht="12.75">
      <c r="D1324" s="108"/>
      <c r="E1324" s="108"/>
      <c r="X1324" s="108"/>
      <c r="AC1324" s="108"/>
      <c r="AZ1324" s="108"/>
      <c r="BA1324" s="108"/>
      <c r="BL1324" s="108"/>
      <c r="BM1324" s="108"/>
    </row>
    <row r="1325" spans="4:65" ht="12.75">
      <c r="D1325" s="108"/>
      <c r="E1325" s="108"/>
      <c r="X1325" s="108"/>
      <c r="AC1325" s="108"/>
      <c r="AZ1325" s="108"/>
      <c r="BA1325" s="108"/>
      <c r="BL1325" s="108"/>
      <c r="BM1325" s="108"/>
    </row>
    <row r="1326" spans="4:65" ht="12.75">
      <c r="D1326" s="108"/>
      <c r="E1326" s="108"/>
      <c r="X1326" s="108"/>
      <c r="AC1326" s="108"/>
      <c r="AZ1326" s="108"/>
      <c r="BA1326" s="108"/>
      <c r="BL1326" s="108"/>
      <c r="BM1326" s="108"/>
    </row>
    <row r="1327" spans="4:52" ht="12.75">
      <c r="D1327" s="108"/>
      <c r="E1327" s="108"/>
      <c r="X1327" s="108"/>
      <c r="AC1327" s="108"/>
      <c r="AZ1327" s="108"/>
    </row>
    <row r="1328" spans="4:65" ht="12.75">
      <c r="D1328" s="108"/>
      <c r="E1328" s="108"/>
      <c r="X1328" s="108"/>
      <c r="AC1328" s="108"/>
      <c r="AZ1328" s="108"/>
      <c r="BA1328" s="108"/>
      <c r="BL1328" s="108"/>
      <c r="BM1328" s="108"/>
    </row>
    <row r="1329" spans="4:65" ht="12.75">
      <c r="D1329" s="108"/>
      <c r="E1329" s="108"/>
      <c r="X1329" s="108"/>
      <c r="AC1329" s="108"/>
      <c r="AZ1329" s="108"/>
      <c r="BA1329" s="108"/>
      <c r="BL1329" s="108"/>
      <c r="BM1329" s="108"/>
    </row>
    <row r="1330" spans="4:65" ht="12.75">
      <c r="D1330" s="108"/>
      <c r="E1330" s="108"/>
      <c r="X1330" s="108"/>
      <c r="AC1330" s="108"/>
      <c r="AZ1330" s="108"/>
      <c r="BA1330" s="108"/>
      <c r="BL1330" s="108"/>
      <c r="BM1330" s="108"/>
    </row>
    <row r="1331" spans="4:65" ht="12.75">
      <c r="D1331" s="108"/>
      <c r="E1331" s="108"/>
      <c r="X1331" s="108"/>
      <c r="AC1331" s="108"/>
      <c r="AZ1331" s="108"/>
      <c r="BA1331" s="108"/>
      <c r="BL1331" s="108"/>
      <c r="BM1331" s="108"/>
    </row>
    <row r="1332" spans="4:65" ht="12.75">
      <c r="D1332" s="108"/>
      <c r="E1332" s="108"/>
      <c r="X1332" s="108"/>
      <c r="AC1332" s="108"/>
      <c r="AZ1332" s="108"/>
      <c r="BA1332" s="108"/>
      <c r="BL1332" s="108"/>
      <c r="BM1332" s="108"/>
    </row>
    <row r="1333" spans="4:65" ht="12.75">
      <c r="D1333" s="108"/>
      <c r="E1333" s="108"/>
      <c r="X1333" s="108"/>
      <c r="AC1333" s="108"/>
      <c r="AZ1333" s="108"/>
      <c r="BA1333" s="108"/>
      <c r="BL1333" s="108"/>
      <c r="BM1333" s="108"/>
    </row>
    <row r="1334" spans="4:65" ht="12.75">
      <c r="D1334" s="108"/>
      <c r="E1334" s="108"/>
      <c r="X1334" s="108"/>
      <c r="AC1334" s="108"/>
      <c r="AZ1334" s="108"/>
      <c r="BA1334" s="108"/>
      <c r="BL1334" s="108"/>
      <c r="BM1334" s="108"/>
    </row>
    <row r="1335" spans="4:65" ht="12.75">
      <c r="D1335" s="108"/>
      <c r="E1335" s="108"/>
      <c r="X1335" s="108"/>
      <c r="AC1335" s="108"/>
      <c r="AZ1335" s="108"/>
      <c r="BA1335" s="108"/>
      <c r="BL1335" s="108"/>
      <c r="BM1335" s="108"/>
    </row>
    <row r="1336" spans="4:65" ht="12.75">
      <c r="D1336" s="108"/>
      <c r="E1336" s="108"/>
      <c r="X1336" s="108"/>
      <c r="AC1336" s="108"/>
      <c r="AZ1336" s="108"/>
      <c r="BA1336" s="108"/>
      <c r="BL1336" s="108"/>
      <c r="BM1336" s="108"/>
    </row>
    <row r="1337" spans="4:65" ht="12.75">
      <c r="D1337" s="108"/>
      <c r="E1337" s="108"/>
      <c r="X1337" s="108"/>
      <c r="AC1337" s="108"/>
      <c r="AZ1337" s="108"/>
      <c r="BA1337" s="108"/>
      <c r="BL1337" s="108"/>
      <c r="BM1337" s="108"/>
    </row>
    <row r="1338" spans="4:65" ht="12.75">
      <c r="D1338" s="108"/>
      <c r="E1338" s="108"/>
      <c r="X1338" s="108"/>
      <c r="AC1338" s="108"/>
      <c r="AZ1338" s="108"/>
      <c r="BA1338" s="108"/>
      <c r="BL1338" s="108"/>
      <c r="BM1338" s="108"/>
    </row>
    <row r="1339" spans="4:64" ht="12.75">
      <c r="D1339" s="108"/>
      <c r="E1339" s="108"/>
      <c r="X1339" s="108"/>
      <c r="AC1339" s="108"/>
      <c r="AZ1339" s="108"/>
      <c r="BL1339" s="108"/>
    </row>
    <row r="1340" spans="4:64" ht="12.75">
      <c r="D1340" s="108"/>
      <c r="E1340" s="108"/>
      <c r="X1340" s="108"/>
      <c r="AC1340" s="108"/>
      <c r="AZ1340" s="108"/>
      <c r="BL1340" s="108"/>
    </row>
    <row r="1341" spans="4:64" ht="12.75">
      <c r="D1341" s="108"/>
      <c r="E1341" s="108"/>
      <c r="X1341" s="108"/>
      <c r="AC1341" s="108"/>
      <c r="AZ1341" s="108"/>
      <c r="BL1341" s="108"/>
    </row>
    <row r="1342" spans="4:64" ht="12.75">
      <c r="D1342" s="108"/>
      <c r="E1342" s="108"/>
      <c r="X1342" s="108"/>
      <c r="AC1342" s="108"/>
      <c r="AZ1342" s="108"/>
      <c r="BL1342" s="108"/>
    </row>
    <row r="1343" spans="4:65" ht="12.75">
      <c r="D1343" s="108"/>
      <c r="E1343" s="108"/>
      <c r="X1343" s="108"/>
      <c r="AC1343" s="108"/>
      <c r="AT1343" s="136"/>
      <c r="AZ1343" s="108"/>
      <c r="BA1343" s="108"/>
      <c r="BL1343" s="108"/>
      <c r="BM1343" s="108"/>
    </row>
    <row r="1344" spans="4:65" ht="12.75">
      <c r="D1344" s="108"/>
      <c r="E1344" s="108"/>
      <c r="X1344" s="108"/>
      <c r="AC1344" s="108"/>
      <c r="AZ1344" s="108"/>
      <c r="BA1344" s="108"/>
      <c r="BL1344" s="108"/>
      <c r="BM1344" s="108"/>
    </row>
    <row r="1345" spans="4:65" ht="12.75">
      <c r="D1345" s="108"/>
      <c r="E1345" s="108"/>
      <c r="X1345" s="108"/>
      <c r="AC1345" s="108"/>
      <c r="AZ1345" s="108"/>
      <c r="BA1345" s="108"/>
      <c r="BL1345" s="108"/>
      <c r="BM1345" s="108"/>
    </row>
    <row r="1346" spans="4:65" ht="12.75">
      <c r="D1346" s="108"/>
      <c r="E1346" s="108"/>
      <c r="X1346" s="108"/>
      <c r="AC1346" s="108"/>
      <c r="AZ1346" s="108"/>
      <c r="BA1346" s="108"/>
      <c r="BL1346" s="108"/>
      <c r="BM1346" s="108"/>
    </row>
    <row r="1347" spans="4:65" ht="12.75">
      <c r="D1347" s="108"/>
      <c r="E1347" s="108"/>
      <c r="X1347" s="108"/>
      <c r="AC1347" s="108"/>
      <c r="AZ1347" s="108"/>
      <c r="BA1347" s="108"/>
      <c r="BL1347" s="108"/>
      <c r="BM1347" s="108"/>
    </row>
    <row r="1348" spans="4:65" ht="12.75">
      <c r="D1348" s="108"/>
      <c r="E1348" s="108"/>
      <c r="X1348" s="108"/>
      <c r="AC1348" s="108"/>
      <c r="AZ1348" s="108"/>
      <c r="BA1348" s="108"/>
      <c r="BL1348" s="108"/>
      <c r="BM1348" s="108"/>
    </row>
    <row r="1349" spans="4:65" ht="12.75">
      <c r="D1349" s="108"/>
      <c r="E1349" s="108"/>
      <c r="X1349" s="108"/>
      <c r="AC1349" s="108"/>
      <c r="AZ1349" s="108"/>
      <c r="BA1349" s="108"/>
      <c r="BL1349" s="108"/>
      <c r="BM1349" s="108"/>
    </row>
    <row r="1350" spans="4:65" ht="12.75">
      <c r="D1350" s="108"/>
      <c r="E1350" s="108"/>
      <c r="X1350" s="108"/>
      <c r="AC1350" s="108"/>
      <c r="AZ1350" s="108"/>
      <c r="BA1350" s="108"/>
      <c r="BL1350" s="108"/>
      <c r="BM1350" s="108"/>
    </row>
    <row r="1351" spans="4:65" ht="12.75">
      <c r="D1351" s="108"/>
      <c r="E1351" s="108"/>
      <c r="X1351" s="108"/>
      <c r="AC1351" s="108"/>
      <c r="AZ1351" s="108"/>
      <c r="BA1351" s="108"/>
      <c r="BL1351" s="108"/>
      <c r="BM1351" s="108"/>
    </row>
    <row r="1352" spans="4:65" ht="12.75">
      <c r="D1352" s="108"/>
      <c r="E1352" s="108"/>
      <c r="X1352" s="108"/>
      <c r="AC1352" s="108"/>
      <c r="AZ1352" s="108"/>
      <c r="BA1352" s="108"/>
      <c r="BL1352" s="108"/>
      <c r="BM1352" s="108"/>
    </row>
    <row r="1353" spans="4:65" ht="12.75">
      <c r="D1353" s="108"/>
      <c r="E1353" s="108"/>
      <c r="X1353" s="108"/>
      <c r="AC1353" s="108"/>
      <c r="AZ1353" s="108"/>
      <c r="BA1353" s="108"/>
      <c r="BL1353" s="108"/>
      <c r="BM1353" s="108"/>
    </row>
    <row r="1354" spans="4:65" ht="12.75">
      <c r="D1354" s="108"/>
      <c r="E1354" s="108"/>
      <c r="X1354" s="108"/>
      <c r="AC1354" s="108"/>
      <c r="AZ1354" s="108"/>
      <c r="BA1354" s="108"/>
      <c r="BL1354" s="108"/>
      <c r="BM1354" s="108"/>
    </row>
    <row r="1355" spans="4:65" ht="12.75">
      <c r="D1355" s="108"/>
      <c r="E1355" s="108"/>
      <c r="X1355" s="108"/>
      <c r="AC1355" s="108"/>
      <c r="AZ1355" s="108"/>
      <c r="BA1355" s="108"/>
      <c r="BL1355" s="108"/>
      <c r="BM1355" s="108"/>
    </row>
    <row r="1356" spans="4:65" ht="12.75">
      <c r="D1356" s="108"/>
      <c r="E1356" s="108"/>
      <c r="R1356" s="134"/>
      <c r="X1356" s="108"/>
      <c r="AC1356" s="108"/>
      <c r="AZ1356" s="108"/>
      <c r="BA1356" s="108"/>
      <c r="BL1356" s="108"/>
      <c r="BM1356" s="108"/>
    </row>
    <row r="1357" spans="4:52" ht="12.75">
      <c r="D1357" s="108"/>
      <c r="E1357" s="108"/>
      <c r="X1357" s="108"/>
      <c r="AC1357" s="108"/>
      <c r="AZ1357" s="108"/>
    </row>
    <row r="1358" spans="4:65" ht="12.75">
      <c r="D1358" s="108"/>
      <c r="E1358" s="108"/>
      <c r="X1358" s="108"/>
      <c r="AC1358" s="108"/>
      <c r="AZ1358" s="108"/>
      <c r="BA1358" s="108"/>
      <c r="BL1358" s="108"/>
      <c r="BM1358" s="108"/>
    </row>
    <row r="1359" spans="4:65" ht="12.75">
      <c r="D1359" s="108"/>
      <c r="E1359" s="108"/>
      <c r="X1359" s="108"/>
      <c r="AC1359" s="108"/>
      <c r="AZ1359" s="108"/>
      <c r="BA1359" s="108"/>
      <c r="BL1359" s="108"/>
      <c r="BM1359" s="108"/>
    </row>
    <row r="1360" spans="4:65" ht="12.75">
      <c r="D1360" s="108"/>
      <c r="E1360" s="108"/>
      <c r="X1360" s="108"/>
      <c r="AC1360" s="108"/>
      <c r="AZ1360" s="108"/>
      <c r="BA1360" s="108"/>
      <c r="BL1360" s="108"/>
      <c r="BM1360" s="108"/>
    </row>
    <row r="1361" spans="4:65" ht="12.75">
      <c r="D1361" s="108"/>
      <c r="E1361" s="108"/>
      <c r="X1361" s="108"/>
      <c r="AC1361" s="108"/>
      <c r="AZ1361" s="108"/>
      <c r="BA1361" s="108"/>
      <c r="BL1361" s="108"/>
      <c r="BM1361" s="108"/>
    </row>
    <row r="1362" spans="4:65" ht="12.75">
      <c r="D1362" s="108"/>
      <c r="E1362" s="108"/>
      <c r="X1362" s="108"/>
      <c r="AC1362" s="108"/>
      <c r="AZ1362" s="108"/>
      <c r="BA1362" s="108"/>
      <c r="BL1362" s="108"/>
      <c r="BM1362" s="108"/>
    </row>
    <row r="1363" spans="4:65" ht="12.75">
      <c r="D1363" s="108"/>
      <c r="E1363" s="108"/>
      <c r="X1363" s="108"/>
      <c r="AC1363" s="108"/>
      <c r="AZ1363" s="108"/>
      <c r="BA1363" s="108"/>
      <c r="BL1363" s="108"/>
      <c r="BM1363" s="108"/>
    </row>
    <row r="1364" spans="4:65" ht="12.75">
      <c r="D1364" s="108"/>
      <c r="E1364" s="108"/>
      <c r="X1364" s="108"/>
      <c r="AC1364" s="108"/>
      <c r="AZ1364" s="108"/>
      <c r="BA1364" s="108"/>
      <c r="BL1364" s="108"/>
      <c r="BM1364" s="108"/>
    </row>
    <row r="1365" spans="4:65" ht="12.75">
      <c r="D1365" s="108"/>
      <c r="E1365" s="108"/>
      <c r="X1365" s="108"/>
      <c r="AC1365" s="108"/>
      <c r="AZ1365" s="108"/>
      <c r="BA1365" s="108"/>
      <c r="BL1365" s="108"/>
      <c r="BM1365" s="108"/>
    </row>
    <row r="1366" spans="4:65" ht="12.75">
      <c r="D1366" s="108"/>
      <c r="E1366" s="108"/>
      <c r="X1366" s="108"/>
      <c r="AC1366" s="108"/>
      <c r="AZ1366" s="108"/>
      <c r="BA1366" s="108"/>
      <c r="BL1366" s="108"/>
      <c r="BM1366" s="108"/>
    </row>
    <row r="1367" spans="4:65" ht="12.75">
      <c r="D1367" s="108"/>
      <c r="E1367" s="108"/>
      <c r="X1367" s="108"/>
      <c r="AC1367" s="108"/>
      <c r="AZ1367" s="108"/>
      <c r="BA1367" s="108"/>
      <c r="BL1367" s="108"/>
      <c r="BM1367" s="108"/>
    </row>
    <row r="1368" spans="4:65" ht="12.75">
      <c r="D1368" s="108"/>
      <c r="E1368" s="108"/>
      <c r="X1368" s="108"/>
      <c r="AC1368" s="108"/>
      <c r="AZ1368" s="108"/>
      <c r="BA1368" s="108"/>
      <c r="BL1368" s="108"/>
      <c r="BM1368" s="108"/>
    </row>
    <row r="1369" spans="4:65" ht="12.75">
      <c r="D1369" s="108"/>
      <c r="E1369" s="108"/>
      <c r="X1369" s="108"/>
      <c r="AC1369" s="108"/>
      <c r="AZ1369" s="108"/>
      <c r="BA1369" s="108"/>
      <c r="BL1369" s="108"/>
      <c r="BM1369" s="108"/>
    </row>
    <row r="1370" spans="4:65" ht="12.75">
      <c r="D1370" s="108"/>
      <c r="E1370" s="108"/>
      <c r="X1370" s="108"/>
      <c r="AC1370" s="108"/>
      <c r="AZ1370" s="108"/>
      <c r="BA1370" s="108"/>
      <c r="BL1370" s="108"/>
      <c r="BM1370" s="108"/>
    </row>
    <row r="1371" spans="4:65" ht="12.75">
      <c r="D1371" s="108"/>
      <c r="E1371" s="108"/>
      <c r="X1371" s="108"/>
      <c r="AC1371" s="108"/>
      <c r="AZ1371" s="108"/>
      <c r="BA1371" s="108"/>
      <c r="BL1371" s="108"/>
      <c r="BM1371" s="108"/>
    </row>
    <row r="1372" spans="4:65" ht="12.75">
      <c r="D1372" s="108"/>
      <c r="E1372" s="108"/>
      <c r="X1372" s="108"/>
      <c r="AC1372" s="108"/>
      <c r="AZ1372" s="108"/>
      <c r="BA1372" s="108"/>
      <c r="BL1372" s="108"/>
      <c r="BM1372" s="108"/>
    </row>
    <row r="1373" spans="4:65" ht="12.75">
      <c r="D1373" s="108"/>
      <c r="E1373" s="108"/>
      <c r="X1373" s="108"/>
      <c r="AC1373" s="108"/>
      <c r="AZ1373" s="108"/>
      <c r="BA1373" s="108"/>
      <c r="BL1373" s="108"/>
      <c r="BM1373" s="108"/>
    </row>
    <row r="1374" spans="4:65" ht="12.75">
      <c r="D1374" s="108"/>
      <c r="E1374" s="108"/>
      <c r="X1374" s="108"/>
      <c r="AC1374" s="108"/>
      <c r="AZ1374" s="108"/>
      <c r="BA1374" s="108"/>
      <c r="BL1374" s="108"/>
      <c r="BM1374" s="108"/>
    </row>
    <row r="1375" spans="4:65" ht="12.75">
      <c r="D1375" s="108"/>
      <c r="E1375" s="108"/>
      <c r="X1375" s="108"/>
      <c r="AC1375" s="108"/>
      <c r="AZ1375" s="108"/>
      <c r="BA1375" s="108"/>
      <c r="BL1375" s="108"/>
      <c r="BM1375" s="108"/>
    </row>
    <row r="1376" spans="4:65" ht="12.75">
      <c r="D1376" s="108"/>
      <c r="E1376" s="108"/>
      <c r="X1376" s="108"/>
      <c r="AC1376" s="108"/>
      <c r="AZ1376" s="108"/>
      <c r="BA1376" s="108"/>
      <c r="BL1376" s="108"/>
      <c r="BM1376" s="108"/>
    </row>
    <row r="1377" spans="4:65" ht="12.75">
      <c r="D1377" s="108"/>
      <c r="E1377" s="108"/>
      <c r="X1377" s="108"/>
      <c r="AC1377" s="108"/>
      <c r="AZ1377" s="108"/>
      <c r="BA1377" s="108"/>
      <c r="BL1377" s="108"/>
      <c r="BM1377" s="108"/>
    </row>
    <row r="1378" spans="4:65" ht="12.75">
      <c r="D1378" s="108"/>
      <c r="E1378" s="108"/>
      <c r="X1378" s="108"/>
      <c r="AC1378" s="108"/>
      <c r="AZ1378" s="108"/>
      <c r="BA1378" s="108"/>
      <c r="BL1378" s="108"/>
      <c r="BM1378" s="108"/>
    </row>
    <row r="1379" spans="4:65" ht="12.75">
      <c r="D1379" s="108"/>
      <c r="E1379" s="108"/>
      <c r="X1379" s="108"/>
      <c r="AC1379" s="108"/>
      <c r="AZ1379" s="108"/>
      <c r="BA1379" s="108"/>
      <c r="BL1379" s="108"/>
      <c r="BM1379" s="108"/>
    </row>
    <row r="1380" spans="4:65" ht="12.75">
      <c r="D1380" s="108"/>
      <c r="E1380" s="108"/>
      <c r="X1380" s="108"/>
      <c r="AC1380" s="108"/>
      <c r="AZ1380" s="108"/>
      <c r="BA1380" s="108"/>
      <c r="BL1380" s="108"/>
      <c r="BM1380" s="108"/>
    </row>
    <row r="1381" spans="4:65" ht="12.75">
      <c r="D1381" s="108"/>
      <c r="E1381" s="108"/>
      <c r="X1381" s="108"/>
      <c r="AC1381" s="108"/>
      <c r="AZ1381" s="108"/>
      <c r="BA1381" s="108"/>
      <c r="BL1381" s="108"/>
      <c r="BM1381" s="108"/>
    </row>
    <row r="1382" spans="4:65" ht="12.75">
      <c r="D1382" s="108"/>
      <c r="E1382" s="108"/>
      <c r="X1382" s="108"/>
      <c r="AC1382" s="108"/>
      <c r="AZ1382" s="108"/>
      <c r="BA1382" s="108"/>
      <c r="BL1382" s="108"/>
      <c r="BM1382" s="108"/>
    </row>
    <row r="1383" spans="4:65" ht="12.75">
      <c r="D1383" s="108"/>
      <c r="E1383" s="108"/>
      <c r="X1383" s="108"/>
      <c r="AC1383" s="108"/>
      <c r="AZ1383" s="108"/>
      <c r="BA1383" s="108"/>
      <c r="BL1383" s="108"/>
      <c r="BM1383" s="108"/>
    </row>
    <row r="1384" spans="4:65" ht="12.75">
      <c r="D1384" s="108"/>
      <c r="E1384" s="108"/>
      <c r="X1384" s="108"/>
      <c r="AC1384" s="108"/>
      <c r="AZ1384" s="108"/>
      <c r="BA1384" s="108"/>
      <c r="BL1384" s="108"/>
      <c r="BM1384" s="108"/>
    </row>
    <row r="1385" spans="4:65" ht="12.75">
      <c r="D1385" s="108"/>
      <c r="E1385" s="108"/>
      <c r="X1385" s="108"/>
      <c r="AC1385" s="108"/>
      <c r="AZ1385" s="108"/>
      <c r="BA1385" s="108"/>
      <c r="BL1385" s="108"/>
      <c r="BM1385" s="108"/>
    </row>
    <row r="1386" spans="4:65" ht="12.75">
      <c r="D1386" s="108"/>
      <c r="E1386" s="108"/>
      <c r="X1386" s="108"/>
      <c r="AC1386" s="108"/>
      <c r="AZ1386" s="108"/>
      <c r="BA1386" s="108"/>
      <c r="BL1386" s="108"/>
      <c r="BM1386" s="108"/>
    </row>
    <row r="1387" spans="4:65" ht="12.75">
      <c r="D1387" s="108"/>
      <c r="E1387" s="108"/>
      <c r="X1387" s="108"/>
      <c r="AC1387" s="108"/>
      <c r="AZ1387" s="108"/>
      <c r="BA1387" s="108"/>
      <c r="BL1387" s="108"/>
      <c r="BM1387" s="108"/>
    </row>
    <row r="1388" spans="4:65" ht="12.75">
      <c r="D1388" s="108"/>
      <c r="E1388" s="108"/>
      <c r="X1388" s="108"/>
      <c r="AC1388" s="108"/>
      <c r="AT1388" s="134"/>
      <c r="AZ1388" s="108"/>
      <c r="BA1388" s="108"/>
      <c r="BL1388" s="108"/>
      <c r="BM1388" s="108"/>
    </row>
    <row r="1389" spans="4:65" ht="12.75">
      <c r="D1389" s="108"/>
      <c r="E1389" s="108"/>
      <c r="X1389" s="108"/>
      <c r="AC1389" s="108"/>
      <c r="AZ1389" s="108"/>
      <c r="BA1389" s="108"/>
      <c r="BL1389" s="108"/>
      <c r="BM1389" s="108"/>
    </row>
    <row r="1390" spans="4:65" ht="12.75">
      <c r="D1390" s="108"/>
      <c r="E1390" s="108"/>
      <c r="X1390" s="108"/>
      <c r="AC1390" s="108"/>
      <c r="AZ1390" s="108"/>
      <c r="BA1390" s="108"/>
      <c r="BL1390" s="108"/>
      <c r="BM1390" s="108"/>
    </row>
    <row r="1391" spans="4:65" ht="12.75">
      <c r="D1391" s="108"/>
      <c r="E1391" s="108"/>
      <c r="X1391" s="108"/>
      <c r="AC1391" s="108"/>
      <c r="AZ1391" s="108"/>
      <c r="BA1391" s="108"/>
      <c r="BL1391" s="108"/>
      <c r="BM1391" s="108"/>
    </row>
    <row r="1392" spans="4:65" ht="12.75">
      <c r="D1392" s="108"/>
      <c r="E1392" s="108"/>
      <c r="X1392" s="108"/>
      <c r="AC1392" s="108"/>
      <c r="AZ1392" s="108"/>
      <c r="BA1392" s="108"/>
      <c r="BL1392" s="108"/>
      <c r="BM1392" s="108"/>
    </row>
    <row r="1393" spans="4:65" ht="12.75">
      <c r="D1393" s="108"/>
      <c r="E1393" s="108"/>
      <c r="X1393" s="108"/>
      <c r="AC1393" s="108"/>
      <c r="AZ1393" s="108"/>
      <c r="BA1393" s="108"/>
      <c r="BL1393" s="108"/>
      <c r="BM1393" s="108"/>
    </row>
    <row r="1394" spans="4:52" ht="12.75">
      <c r="D1394" s="108"/>
      <c r="E1394" s="108"/>
      <c r="X1394" s="108"/>
      <c r="AC1394" s="108"/>
      <c r="AZ1394" s="108"/>
    </row>
    <row r="1395" spans="4:64" ht="12.75">
      <c r="D1395" s="108"/>
      <c r="E1395" s="108"/>
      <c r="X1395" s="108"/>
      <c r="AC1395" s="108"/>
      <c r="AZ1395" s="108"/>
      <c r="BL1395" s="108"/>
    </row>
    <row r="1396" spans="4:64" ht="12.75">
      <c r="D1396" s="108"/>
      <c r="E1396" s="108"/>
      <c r="X1396" s="108"/>
      <c r="AC1396" s="108"/>
      <c r="AZ1396" s="108"/>
      <c r="BL1396" s="108"/>
    </row>
    <row r="1397" spans="4:65" ht="12.75">
      <c r="D1397" s="108"/>
      <c r="E1397" s="108"/>
      <c r="X1397" s="108"/>
      <c r="AC1397" s="108"/>
      <c r="AZ1397" s="108"/>
      <c r="BA1397" s="108"/>
      <c r="BL1397" s="108"/>
      <c r="BM1397" s="108"/>
    </row>
    <row r="1398" spans="4:65" ht="12.75">
      <c r="D1398" s="108"/>
      <c r="E1398" s="108"/>
      <c r="X1398" s="108"/>
      <c r="AC1398" s="108"/>
      <c r="AZ1398" s="108"/>
      <c r="BA1398" s="108"/>
      <c r="BL1398" s="108"/>
      <c r="BM1398" s="108"/>
    </row>
    <row r="1399" spans="4:65" ht="12.75">
      <c r="D1399" s="108"/>
      <c r="E1399" s="108"/>
      <c r="X1399" s="108"/>
      <c r="AC1399" s="108"/>
      <c r="AZ1399" s="108"/>
      <c r="BA1399" s="108"/>
      <c r="BL1399" s="108"/>
      <c r="BM1399" s="108"/>
    </row>
    <row r="1400" spans="4:65" ht="12.75">
      <c r="D1400" s="108"/>
      <c r="E1400" s="108"/>
      <c r="X1400" s="108"/>
      <c r="AC1400" s="108"/>
      <c r="AZ1400" s="108"/>
      <c r="BA1400" s="108"/>
      <c r="BL1400" s="108"/>
      <c r="BM1400" s="108"/>
    </row>
    <row r="1401" spans="4:64" ht="12.75">
      <c r="D1401" s="108"/>
      <c r="E1401" s="108"/>
      <c r="X1401" s="108"/>
      <c r="AC1401" s="108"/>
      <c r="AZ1401" s="108"/>
      <c r="BL1401" s="108"/>
    </row>
    <row r="1402" spans="4:64" ht="12.75">
      <c r="D1402" s="108"/>
      <c r="E1402" s="108"/>
      <c r="X1402" s="108"/>
      <c r="AC1402" s="108"/>
      <c r="AZ1402" s="108"/>
      <c r="BL1402" s="108"/>
    </row>
    <row r="1403" spans="4:64" ht="12.75">
      <c r="D1403" s="108"/>
      <c r="E1403" s="108"/>
      <c r="X1403" s="108"/>
      <c r="AC1403" s="108"/>
      <c r="AZ1403" s="108"/>
      <c r="BL1403" s="108"/>
    </row>
    <row r="1404" spans="4:64" ht="12.75">
      <c r="D1404" s="108"/>
      <c r="E1404" s="108"/>
      <c r="X1404" s="108"/>
      <c r="AC1404" s="108"/>
      <c r="AZ1404" s="108"/>
      <c r="BL1404" s="108"/>
    </row>
    <row r="1405" spans="4:64" ht="12.75">
      <c r="D1405" s="108"/>
      <c r="E1405" s="108"/>
      <c r="X1405" s="108"/>
      <c r="AC1405" s="108"/>
      <c r="AZ1405" s="108"/>
      <c r="BL1405" s="108"/>
    </row>
    <row r="1406" spans="4:64" ht="12.75">
      <c r="D1406" s="108"/>
      <c r="E1406" s="108"/>
      <c r="X1406" s="108"/>
      <c r="AC1406" s="108"/>
      <c r="AZ1406" s="108"/>
      <c r="BL1406" s="108"/>
    </row>
    <row r="1407" spans="4:64" ht="12.75">
      <c r="D1407" s="108"/>
      <c r="E1407" s="108"/>
      <c r="X1407" s="108"/>
      <c r="AC1407" s="108"/>
      <c r="AZ1407" s="108"/>
      <c r="BL1407" s="108"/>
    </row>
    <row r="1408" spans="4:64" ht="12.75">
      <c r="D1408" s="108"/>
      <c r="E1408" s="108"/>
      <c r="X1408" s="108"/>
      <c r="AC1408" s="108"/>
      <c r="AZ1408" s="108"/>
      <c r="BL1408" s="108"/>
    </row>
    <row r="1409" spans="4:64" ht="12.75">
      <c r="D1409" s="108"/>
      <c r="E1409" s="108"/>
      <c r="X1409" s="108"/>
      <c r="AC1409" s="108"/>
      <c r="AZ1409" s="108"/>
      <c r="BL1409" s="108"/>
    </row>
    <row r="1410" spans="4:64" ht="12.75">
      <c r="D1410" s="108"/>
      <c r="E1410" s="108"/>
      <c r="X1410" s="108"/>
      <c r="AC1410" s="108"/>
      <c r="AZ1410" s="108"/>
      <c r="BL1410" s="108"/>
    </row>
    <row r="1411" spans="4:65" ht="12.75">
      <c r="D1411" s="108"/>
      <c r="E1411" s="108"/>
      <c r="X1411" s="108"/>
      <c r="AC1411" s="108"/>
      <c r="AZ1411" s="108"/>
      <c r="BA1411" s="108"/>
      <c r="BL1411" s="108"/>
      <c r="BM1411" s="108"/>
    </row>
    <row r="1412" spans="4:65" ht="12.75">
      <c r="D1412" s="108"/>
      <c r="E1412" s="108"/>
      <c r="X1412" s="108"/>
      <c r="AC1412" s="108"/>
      <c r="AZ1412" s="108"/>
      <c r="BA1412" s="108"/>
      <c r="BL1412" s="108"/>
      <c r="BM1412" s="108"/>
    </row>
    <row r="1413" spans="4:65" ht="12.75">
      <c r="D1413" s="108"/>
      <c r="E1413" s="108"/>
      <c r="X1413" s="108"/>
      <c r="AC1413" s="108"/>
      <c r="AZ1413" s="108"/>
      <c r="BA1413" s="108"/>
      <c r="BL1413" s="108"/>
      <c r="BM1413" s="108"/>
    </row>
    <row r="1414" spans="4:65" ht="12.75">
      <c r="D1414" s="108"/>
      <c r="E1414" s="108"/>
      <c r="X1414" s="108"/>
      <c r="AC1414" s="108"/>
      <c r="AZ1414" s="108"/>
      <c r="BA1414" s="108"/>
      <c r="BL1414" s="108"/>
      <c r="BM1414" s="108"/>
    </row>
    <row r="1415" spans="4:65" ht="12.75">
      <c r="D1415" s="108"/>
      <c r="E1415" s="108"/>
      <c r="X1415" s="108"/>
      <c r="AC1415" s="108"/>
      <c r="AZ1415" s="108"/>
      <c r="BA1415" s="108"/>
      <c r="BL1415" s="108"/>
      <c r="BM1415" s="108"/>
    </row>
    <row r="1416" spans="4:65" ht="12.75">
      <c r="D1416" s="108"/>
      <c r="E1416" s="108"/>
      <c r="X1416" s="108"/>
      <c r="AC1416" s="108"/>
      <c r="AZ1416" s="108"/>
      <c r="BA1416" s="108"/>
      <c r="BL1416" s="108"/>
      <c r="BM1416" s="108"/>
    </row>
    <row r="1417" spans="4:65" ht="12.75">
      <c r="D1417" s="108"/>
      <c r="E1417" s="108"/>
      <c r="X1417" s="108"/>
      <c r="AC1417" s="108"/>
      <c r="AZ1417" s="108"/>
      <c r="BA1417" s="108"/>
      <c r="BL1417" s="108"/>
      <c r="BM1417" s="108"/>
    </row>
    <row r="1418" spans="4:65" ht="12.75">
      <c r="D1418" s="108"/>
      <c r="E1418" s="108"/>
      <c r="X1418" s="108"/>
      <c r="AC1418" s="108"/>
      <c r="AZ1418" s="108"/>
      <c r="BA1418" s="108"/>
      <c r="BL1418" s="108"/>
      <c r="BM1418" s="108"/>
    </row>
    <row r="1419" spans="4:65" ht="12.75">
      <c r="D1419" s="108"/>
      <c r="E1419" s="108"/>
      <c r="X1419" s="108"/>
      <c r="AC1419" s="108"/>
      <c r="AZ1419" s="108"/>
      <c r="BA1419" s="108"/>
      <c r="BL1419" s="108"/>
      <c r="BM1419" s="108"/>
    </row>
    <row r="1420" spans="4:65" ht="12.75">
      <c r="D1420" s="108"/>
      <c r="E1420" s="108"/>
      <c r="X1420" s="108"/>
      <c r="AC1420" s="108"/>
      <c r="AZ1420" s="108"/>
      <c r="BA1420" s="108"/>
      <c r="BL1420" s="108"/>
      <c r="BM1420" s="108"/>
    </row>
    <row r="1421" spans="4:64" ht="12.75">
      <c r="D1421" s="108"/>
      <c r="E1421" s="108"/>
      <c r="X1421" s="108"/>
      <c r="AC1421" s="108"/>
      <c r="AZ1421" s="108"/>
      <c r="BL1421" s="108"/>
    </row>
    <row r="1422" spans="4:64" ht="12.75">
      <c r="D1422" s="108"/>
      <c r="E1422" s="108"/>
      <c r="X1422" s="108"/>
      <c r="AC1422" s="108"/>
      <c r="AZ1422" s="108"/>
      <c r="BA1422" s="108"/>
      <c r="BL1422" s="108"/>
    </row>
    <row r="1423" spans="4:64" ht="12.75">
      <c r="D1423" s="108"/>
      <c r="E1423" s="108"/>
      <c r="X1423" s="108"/>
      <c r="AC1423" s="108"/>
      <c r="AZ1423" s="108"/>
      <c r="BL1423" s="108"/>
    </row>
    <row r="1424" spans="4:64" ht="12.75">
      <c r="D1424" s="108"/>
      <c r="E1424" s="108"/>
      <c r="X1424" s="108"/>
      <c r="AC1424" s="108"/>
      <c r="AZ1424" s="108"/>
      <c r="BL1424" s="108"/>
    </row>
    <row r="1425" spans="4:64" ht="12.75">
      <c r="D1425" s="108"/>
      <c r="E1425" s="108"/>
      <c r="X1425" s="108"/>
      <c r="AC1425" s="108"/>
      <c r="AZ1425" s="108"/>
      <c r="BL1425" s="108"/>
    </row>
    <row r="1426" spans="4:64" ht="12.75">
      <c r="D1426" s="108"/>
      <c r="E1426" s="108"/>
      <c r="X1426" s="108"/>
      <c r="AC1426" s="108"/>
      <c r="AZ1426" s="108"/>
      <c r="BL1426" s="108"/>
    </row>
    <row r="1427" spans="4:64" ht="12.75">
      <c r="D1427" s="108"/>
      <c r="E1427" s="108"/>
      <c r="X1427" s="108"/>
      <c r="AC1427" s="108"/>
      <c r="AZ1427" s="108"/>
      <c r="BL1427" s="108"/>
    </row>
    <row r="1428" spans="4:65" ht="12.75">
      <c r="D1428" s="108"/>
      <c r="E1428" s="108"/>
      <c r="X1428" s="108"/>
      <c r="AC1428" s="108"/>
      <c r="AZ1428" s="108"/>
      <c r="BA1428" s="108"/>
      <c r="BL1428" s="108"/>
      <c r="BM1428" s="108"/>
    </row>
    <row r="1429" spans="4:65" ht="12.75">
      <c r="D1429" s="108"/>
      <c r="E1429" s="108"/>
      <c r="X1429" s="108"/>
      <c r="AC1429" s="108"/>
      <c r="AZ1429" s="108"/>
      <c r="BA1429" s="108"/>
      <c r="BL1429" s="108"/>
      <c r="BM1429" s="108"/>
    </row>
    <row r="1430" spans="4:65" ht="12.75">
      <c r="D1430" s="108"/>
      <c r="E1430" s="108"/>
      <c r="X1430" s="108"/>
      <c r="AC1430" s="108"/>
      <c r="AT1430" s="134"/>
      <c r="AZ1430" s="108"/>
      <c r="BA1430" s="108"/>
      <c r="BL1430" s="108"/>
      <c r="BM1430" s="108"/>
    </row>
    <row r="1431" spans="4:65" ht="12.75">
      <c r="D1431" s="108"/>
      <c r="E1431" s="108"/>
      <c r="X1431" s="108"/>
      <c r="AC1431" s="108"/>
      <c r="AZ1431" s="108"/>
      <c r="BA1431" s="108"/>
      <c r="BL1431" s="108"/>
      <c r="BM1431" s="108"/>
    </row>
    <row r="1432" spans="4:65" ht="12.75">
      <c r="D1432" s="108"/>
      <c r="E1432" s="108"/>
      <c r="X1432" s="108"/>
      <c r="AC1432" s="108"/>
      <c r="AZ1432" s="108"/>
      <c r="BA1432" s="108"/>
      <c r="BL1432" s="108"/>
      <c r="BM1432" s="108"/>
    </row>
    <row r="1433" spans="4:65" ht="12.75">
      <c r="D1433" s="108"/>
      <c r="E1433" s="108"/>
      <c r="X1433" s="108"/>
      <c r="AC1433" s="108"/>
      <c r="AZ1433" s="108"/>
      <c r="BA1433" s="108"/>
      <c r="BL1433" s="108"/>
      <c r="BM1433" s="108"/>
    </row>
    <row r="1434" spans="4:65" ht="12.75">
      <c r="D1434" s="108"/>
      <c r="E1434" s="108"/>
      <c r="X1434" s="108"/>
      <c r="AC1434" s="108"/>
      <c r="AZ1434" s="108"/>
      <c r="BA1434" s="108"/>
      <c r="BL1434" s="108"/>
      <c r="BM1434" s="108"/>
    </row>
    <row r="1435" spans="4:65" ht="12.75">
      <c r="D1435" s="108"/>
      <c r="E1435" s="108"/>
      <c r="X1435" s="108"/>
      <c r="AC1435" s="108"/>
      <c r="AZ1435" s="108"/>
      <c r="BA1435" s="108"/>
      <c r="BL1435" s="108"/>
      <c r="BM1435" s="108"/>
    </row>
    <row r="1436" spans="4:65" ht="12.75">
      <c r="D1436" s="108"/>
      <c r="E1436" s="108"/>
      <c r="X1436" s="108"/>
      <c r="AC1436" s="108"/>
      <c r="AZ1436" s="108"/>
      <c r="BA1436" s="108"/>
      <c r="BL1436" s="108"/>
      <c r="BM1436" s="108"/>
    </row>
    <row r="1437" spans="4:65" ht="12.75">
      <c r="D1437" s="108"/>
      <c r="E1437" s="108"/>
      <c r="X1437" s="108"/>
      <c r="AC1437" s="108"/>
      <c r="AZ1437" s="108"/>
      <c r="BA1437" s="108"/>
      <c r="BL1437" s="108"/>
      <c r="BM1437" s="108"/>
    </row>
    <row r="1438" spans="4:65" ht="12.75">
      <c r="D1438" s="108"/>
      <c r="E1438" s="108"/>
      <c r="X1438" s="108"/>
      <c r="AC1438" s="108"/>
      <c r="AZ1438" s="108"/>
      <c r="BA1438" s="108"/>
      <c r="BL1438" s="108"/>
      <c r="BM1438" s="108"/>
    </row>
    <row r="1439" spans="4:65" ht="12.75">
      <c r="D1439" s="108"/>
      <c r="E1439" s="108"/>
      <c r="X1439" s="108"/>
      <c r="AC1439" s="108"/>
      <c r="AZ1439" s="108"/>
      <c r="BA1439" s="108"/>
      <c r="BL1439" s="108"/>
      <c r="BM1439" s="108"/>
    </row>
    <row r="1440" spans="4:65" ht="12.75">
      <c r="D1440" s="108"/>
      <c r="E1440" s="108"/>
      <c r="X1440" s="108"/>
      <c r="AC1440" s="108"/>
      <c r="AZ1440" s="108"/>
      <c r="BA1440" s="108"/>
      <c r="BL1440" s="108"/>
      <c r="BM1440" s="108"/>
    </row>
    <row r="1441" spans="4:65" ht="12.75">
      <c r="D1441" s="108"/>
      <c r="E1441" s="108"/>
      <c r="X1441" s="108"/>
      <c r="AC1441" s="108"/>
      <c r="AZ1441" s="108"/>
      <c r="BA1441" s="108"/>
      <c r="BL1441" s="108"/>
      <c r="BM1441" s="108"/>
    </row>
    <row r="1442" spans="4:65" ht="12.75">
      <c r="D1442" s="108"/>
      <c r="E1442" s="108"/>
      <c r="X1442" s="108"/>
      <c r="AC1442" s="108"/>
      <c r="AZ1442" s="108"/>
      <c r="BA1442" s="108"/>
      <c r="BL1442" s="108"/>
      <c r="BM1442" s="108"/>
    </row>
    <row r="1443" spans="4:65" ht="12.75">
      <c r="D1443" s="108"/>
      <c r="E1443" s="108"/>
      <c r="X1443" s="108"/>
      <c r="AC1443" s="108"/>
      <c r="AZ1443" s="108"/>
      <c r="BA1443" s="108"/>
      <c r="BL1443" s="108"/>
      <c r="BM1443" s="108"/>
    </row>
    <row r="1444" spans="4:65" ht="12.75">
      <c r="D1444" s="108"/>
      <c r="E1444" s="108"/>
      <c r="X1444" s="108"/>
      <c r="AC1444" s="108"/>
      <c r="AZ1444" s="108"/>
      <c r="BA1444" s="108"/>
      <c r="BL1444" s="108"/>
      <c r="BM1444" s="108"/>
    </row>
    <row r="1445" spans="4:65" ht="12.75">
      <c r="D1445" s="108"/>
      <c r="E1445" s="108"/>
      <c r="X1445" s="108"/>
      <c r="AC1445" s="108"/>
      <c r="AZ1445" s="108"/>
      <c r="BA1445" s="108"/>
      <c r="BL1445" s="108"/>
      <c r="BM1445" s="108"/>
    </row>
    <row r="1446" spans="4:65" ht="12.75">
      <c r="D1446" s="108"/>
      <c r="E1446" s="108"/>
      <c r="X1446" s="108"/>
      <c r="AC1446" s="108"/>
      <c r="AZ1446" s="108"/>
      <c r="BA1446" s="108"/>
      <c r="BL1446" s="108"/>
      <c r="BM1446" s="108"/>
    </row>
    <row r="1447" spans="4:65" ht="12.75">
      <c r="D1447" s="108"/>
      <c r="E1447" s="108"/>
      <c r="X1447" s="108"/>
      <c r="AC1447" s="108"/>
      <c r="AZ1447" s="108"/>
      <c r="BA1447" s="108"/>
      <c r="BL1447" s="108"/>
      <c r="BM1447" s="108"/>
    </row>
    <row r="1448" spans="4:65" ht="12.75">
      <c r="D1448" s="108"/>
      <c r="E1448" s="108"/>
      <c r="X1448" s="108"/>
      <c r="AC1448" s="108"/>
      <c r="AZ1448" s="108"/>
      <c r="BA1448" s="108"/>
      <c r="BL1448" s="108"/>
      <c r="BM1448" s="108"/>
    </row>
    <row r="1449" spans="4:65" ht="12.75">
      <c r="D1449" s="108"/>
      <c r="E1449" s="108"/>
      <c r="X1449" s="108"/>
      <c r="AC1449" s="108"/>
      <c r="AZ1449" s="108"/>
      <c r="BA1449" s="108"/>
      <c r="BL1449" s="108"/>
      <c r="BM1449" s="108"/>
    </row>
    <row r="1450" spans="4:65" ht="12.75">
      <c r="D1450" s="108"/>
      <c r="E1450" s="108"/>
      <c r="X1450" s="108"/>
      <c r="AC1450" s="108"/>
      <c r="AZ1450" s="108"/>
      <c r="BA1450" s="108"/>
      <c r="BL1450" s="108"/>
      <c r="BM1450" s="108"/>
    </row>
    <row r="1451" spans="4:65" ht="12.75">
      <c r="D1451" s="108"/>
      <c r="E1451" s="108"/>
      <c r="X1451" s="108"/>
      <c r="AC1451" s="108"/>
      <c r="AZ1451" s="108"/>
      <c r="BA1451" s="108"/>
      <c r="BL1451" s="108"/>
      <c r="BM1451" s="108"/>
    </row>
    <row r="1452" spans="4:65" ht="12.75">
      <c r="D1452" s="108"/>
      <c r="E1452" s="108"/>
      <c r="X1452" s="108"/>
      <c r="AC1452" s="108"/>
      <c r="AZ1452" s="108"/>
      <c r="BA1452" s="108"/>
      <c r="BL1452" s="108"/>
      <c r="BM1452" s="108"/>
    </row>
    <row r="1453" spans="4:65" ht="12.75">
      <c r="D1453" s="108"/>
      <c r="E1453" s="108"/>
      <c r="X1453" s="108"/>
      <c r="AC1453" s="108"/>
      <c r="AZ1453" s="108"/>
      <c r="BA1453" s="108"/>
      <c r="BL1453" s="108"/>
      <c r="BM1453" s="108"/>
    </row>
    <row r="1454" spans="4:64" ht="12.75">
      <c r="D1454" s="108"/>
      <c r="E1454" s="108"/>
      <c r="X1454" s="108"/>
      <c r="AC1454" s="108"/>
      <c r="AZ1454" s="108"/>
      <c r="BL1454" s="108"/>
    </row>
    <row r="1455" spans="4:52" ht="12.75">
      <c r="D1455" s="108"/>
      <c r="E1455" s="108"/>
      <c r="X1455" s="108"/>
      <c r="AC1455" s="108"/>
      <c r="AZ1455" s="108"/>
    </row>
    <row r="1456" spans="4:65" ht="12.75">
      <c r="D1456" s="108"/>
      <c r="E1456" s="108"/>
      <c r="X1456" s="108"/>
      <c r="AC1456" s="108"/>
      <c r="AZ1456" s="108"/>
      <c r="BA1456" s="108"/>
      <c r="BL1456" s="108"/>
      <c r="BM1456" s="108"/>
    </row>
    <row r="1457" spans="4:65" ht="12.75">
      <c r="D1457" s="108"/>
      <c r="E1457" s="108"/>
      <c r="X1457" s="108"/>
      <c r="AC1457" s="108"/>
      <c r="AZ1457" s="108"/>
      <c r="BA1457" s="108"/>
      <c r="BL1457" s="108"/>
      <c r="BM1457" s="108"/>
    </row>
    <row r="1458" spans="4:65" ht="12.75">
      <c r="D1458" s="108"/>
      <c r="E1458" s="108"/>
      <c r="X1458" s="108"/>
      <c r="AC1458" s="108"/>
      <c r="AZ1458" s="108"/>
      <c r="BA1458" s="108"/>
      <c r="BL1458" s="108"/>
      <c r="BM1458" s="108"/>
    </row>
    <row r="1459" spans="4:65" ht="12.75">
      <c r="D1459" s="108"/>
      <c r="E1459" s="108"/>
      <c r="X1459" s="108"/>
      <c r="AC1459" s="108"/>
      <c r="AZ1459" s="108"/>
      <c r="BA1459" s="108"/>
      <c r="BL1459" s="108"/>
      <c r="BM1459" s="108"/>
    </row>
    <row r="1460" spans="4:65" ht="12.75">
      <c r="D1460" s="108"/>
      <c r="E1460" s="108"/>
      <c r="X1460" s="108"/>
      <c r="AC1460" s="108"/>
      <c r="AZ1460" s="108"/>
      <c r="BA1460" s="108"/>
      <c r="BL1460" s="108"/>
      <c r="BM1460" s="108"/>
    </row>
    <row r="1461" spans="4:65" ht="12.75">
      <c r="D1461" s="108"/>
      <c r="E1461" s="108"/>
      <c r="X1461" s="108"/>
      <c r="AC1461" s="108"/>
      <c r="AZ1461" s="108"/>
      <c r="BA1461" s="108"/>
      <c r="BL1461" s="108"/>
      <c r="BM1461" s="108"/>
    </row>
    <row r="1462" spans="4:65" ht="12.75">
      <c r="D1462" s="108"/>
      <c r="E1462" s="108"/>
      <c r="X1462" s="108"/>
      <c r="AC1462" s="108"/>
      <c r="AZ1462" s="108"/>
      <c r="BA1462" s="108"/>
      <c r="BL1462" s="108"/>
      <c r="BM1462" s="108"/>
    </row>
    <row r="1463" spans="4:65" ht="12.75">
      <c r="D1463" s="108"/>
      <c r="E1463" s="108"/>
      <c r="X1463" s="108"/>
      <c r="AC1463" s="108"/>
      <c r="AZ1463" s="108"/>
      <c r="BA1463" s="108"/>
      <c r="BL1463" s="108"/>
      <c r="BM1463" s="108"/>
    </row>
    <row r="1464" spans="4:65" ht="12.75">
      <c r="D1464" s="108"/>
      <c r="E1464" s="108"/>
      <c r="X1464" s="108"/>
      <c r="AC1464" s="108"/>
      <c r="AZ1464" s="108"/>
      <c r="BA1464" s="108"/>
      <c r="BL1464" s="108"/>
      <c r="BM1464" s="108"/>
    </row>
    <row r="1465" spans="4:65" ht="12.75">
      <c r="D1465" s="108"/>
      <c r="E1465" s="108"/>
      <c r="X1465" s="108"/>
      <c r="AC1465" s="108"/>
      <c r="AZ1465" s="108"/>
      <c r="BA1465" s="108"/>
      <c r="BL1465" s="108"/>
      <c r="BM1465" s="108"/>
    </row>
    <row r="1466" spans="4:65" ht="12.75">
      <c r="D1466" s="108"/>
      <c r="E1466" s="108"/>
      <c r="X1466" s="108"/>
      <c r="AC1466" s="108"/>
      <c r="AZ1466" s="108"/>
      <c r="BA1466" s="108"/>
      <c r="BL1466" s="108"/>
      <c r="BM1466" s="108"/>
    </row>
    <row r="1467" spans="4:65" ht="12.75">
      <c r="D1467" s="108"/>
      <c r="E1467" s="108"/>
      <c r="X1467" s="108"/>
      <c r="AC1467" s="108"/>
      <c r="AZ1467" s="108"/>
      <c r="BA1467" s="108"/>
      <c r="BL1467" s="108"/>
      <c r="BM1467" s="108"/>
    </row>
    <row r="1468" spans="4:65" ht="12.75">
      <c r="D1468" s="108"/>
      <c r="E1468" s="108"/>
      <c r="X1468" s="108"/>
      <c r="AC1468" s="108"/>
      <c r="AZ1468" s="108"/>
      <c r="BA1468" s="108"/>
      <c r="BL1468" s="108"/>
      <c r="BM1468" s="108"/>
    </row>
    <row r="1469" spans="4:65" ht="12.75">
      <c r="D1469" s="108"/>
      <c r="E1469" s="108"/>
      <c r="X1469" s="108"/>
      <c r="AC1469" s="108"/>
      <c r="AZ1469" s="108"/>
      <c r="BA1469" s="108"/>
      <c r="BL1469" s="108"/>
      <c r="BM1469" s="108"/>
    </row>
    <row r="1470" spans="4:65" ht="12.75">
      <c r="D1470" s="108"/>
      <c r="E1470" s="108"/>
      <c r="X1470" s="108"/>
      <c r="AC1470" s="108"/>
      <c r="AZ1470" s="108"/>
      <c r="BA1470" s="108"/>
      <c r="BL1470" s="108"/>
      <c r="BM1470" s="108"/>
    </row>
    <row r="1471" spans="4:65" ht="12.75">
      <c r="D1471" s="108"/>
      <c r="E1471" s="108"/>
      <c r="X1471" s="108"/>
      <c r="AC1471" s="108"/>
      <c r="AZ1471" s="108"/>
      <c r="BA1471" s="108"/>
      <c r="BL1471" s="108"/>
      <c r="BM1471" s="108"/>
    </row>
    <row r="1472" spans="4:65" ht="12.75">
      <c r="D1472" s="108"/>
      <c r="E1472" s="108"/>
      <c r="X1472" s="108"/>
      <c r="AC1472" s="108"/>
      <c r="AZ1472" s="108"/>
      <c r="BA1472" s="108"/>
      <c r="BL1472" s="108"/>
      <c r="BM1472" s="108"/>
    </row>
    <row r="1473" spans="4:65" ht="12.75">
      <c r="D1473" s="108"/>
      <c r="E1473" s="108"/>
      <c r="X1473" s="108"/>
      <c r="AC1473" s="108"/>
      <c r="AZ1473" s="108"/>
      <c r="BA1473" s="108"/>
      <c r="BL1473" s="108"/>
      <c r="BM1473" s="108"/>
    </row>
    <row r="1474" spans="4:65" ht="12.75">
      <c r="D1474" s="108"/>
      <c r="E1474" s="108"/>
      <c r="X1474" s="108"/>
      <c r="AC1474" s="108"/>
      <c r="AZ1474" s="108"/>
      <c r="BA1474" s="108"/>
      <c r="BL1474" s="108"/>
      <c r="BM1474" s="108"/>
    </row>
    <row r="1475" spans="4:65" ht="12.75">
      <c r="D1475" s="108"/>
      <c r="E1475" s="108"/>
      <c r="X1475" s="108"/>
      <c r="AC1475" s="108"/>
      <c r="AZ1475" s="108"/>
      <c r="BA1475" s="108"/>
      <c r="BL1475" s="108"/>
      <c r="BM1475" s="108"/>
    </row>
    <row r="1476" spans="4:65" ht="12.75">
      <c r="D1476" s="108"/>
      <c r="E1476" s="108"/>
      <c r="X1476" s="108"/>
      <c r="AC1476" s="108"/>
      <c r="AZ1476" s="108"/>
      <c r="BA1476" s="108"/>
      <c r="BL1476" s="108"/>
      <c r="BM1476" s="108"/>
    </row>
    <row r="1477" spans="4:65" ht="12.75">
      <c r="D1477" s="108"/>
      <c r="E1477" s="108"/>
      <c r="X1477" s="108"/>
      <c r="AC1477" s="108"/>
      <c r="AZ1477" s="108"/>
      <c r="BA1477" s="108"/>
      <c r="BL1477" s="108"/>
      <c r="BM1477" s="108"/>
    </row>
    <row r="1478" spans="4:65" ht="12.75">
      <c r="D1478" s="108"/>
      <c r="E1478" s="108"/>
      <c r="X1478" s="108"/>
      <c r="AC1478" s="108"/>
      <c r="AZ1478" s="108"/>
      <c r="BA1478" s="108"/>
      <c r="BL1478" s="108"/>
      <c r="BM1478" s="108"/>
    </row>
    <row r="1479" spans="4:65" ht="12.75">
      <c r="D1479" s="108"/>
      <c r="E1479" s="108"/>
      <c r="X1479" s="108"/>
      <c r="AC1479" s="108"/>
      <c r="AZ1479" s="108"/>
      <c r="BA1479" s="108"/>
      <c r="BL1479" s="108"/>
      <c r="BM1479" s="108"/>
    </row>
    <row r="1480" spans="4:65" ht="12.75">
      <c r="D1480" s="108"/>
      <c r="E1480" s="108"/>
      <c r="X1480" s="108"/>
      <c r="AC1480" s="108"/>
      <c r="AZ1480" s="108"/>
      <c r="BA1480" s="108"/>
      <c r="BL1480" s="108"/>
      <c r="BM1480" s="108"/>
    </row>
    <row r="1481" spans="4:65" ht="12.75">
      <c r="D1481" s="108"/>
      <c r="E1481" s="108"/>
      <c r="X1481" s="108"/>
      <c r="AC1481" s="108"/>
      <c r="AZ1481" s="108"/>
      <c r="BA1481" s="108"/>
      <c r="BL1481" s="108"/>
      <c r="BM1481" s="108"/>
    </row>
    <row r="1482" spans="4:65" ht="12.75">
      <c r="D1482" s="108"/>
      <c r="E1482" s="108"/>
      <c r="X1482" s="108"/>
      <c r="AC1482" s="108"/>
      <c r="AZ1482" s="108"/>
      <c r="BA1482" s="108"/>
      <c r="BL1482" s="108"/>
      <c r="BM1482" s="108"/>
    </row>
    <row r="1483" spans="4:65" ht="12.75">
      <c r="D1483" s="108"/>
      <c r="E1483" s="108"/>
      <c r="X1483" s="108"/>
      <c r="AC1483" s="108"/>
      <c r="AZ1483" s="108"/>
      <c r="BA1483" s="108"/>
      <c r="BL1483" s="108"/>
      <c r="BM1483" s="108"/>
    </row>
    <row r="1484" spans="4:65" ht="12.75">
      <c r="D1484" s="108"/>
      <c r="E1484" s="108"/>
      <c r="X1484" s="108"/>
      <c r="AC1484" s="108"/>
      <c r="AZ1484" s="108"/>
      <c r="BA1484" s="108"/>
      <c r="BL1484" s="108"/>
      <c r="BM1484" s="108"/>
    </row>
    <row r="1485" spans="4:65" ht="12.75">
      <c r="D1485" s="108"/>
      <c r="E1485" s="108"/>
      <c r="X1485" s="108"/>
      <c r="AC1485" s="108"/>
      <c r="AZ1485" s="108"/>
      <c r="BA1485" s="108"/>
      <c r="BL1485" s="108"/>
      <c r="BM1485" s="108"/>
    </row>
    <row r="1486" spans="4:65" ht="12.75">
      <c r="D1486" s="108"/>
      <c r="E1486" s="108"/>
      <c r="X1486" s="108"/>
      <c r="AC1486" s="108"/>
      <c r="AZ1486" s="108"/>
      <c r="BA1486" s="108"/>
      <c r="BL1486" s="108"/>
      <c r="BM1486" s="108"/>
    </row>
    <row r="1487" spans="4:65" ht="12.75">
      <c r="D1487" s="108"/>
      <c r="E1487" s="108"/>
      <c r="R1487" s="134"/>
      <c r="X1487" s="108"/>
      <c r="AC1487" s="108"/>
      <c r="AZ1487" s="108"/>
      <c r="BA1487" s="108"/>
      <c r="BL1487" s="108"/>
      <c r="BM1487" s="108"/>
    </row>
    <row r="1488" spans="4:65" ht="12.75">
      <c r="D1488" s="108"/>
      <c r="E1488" s="108"/>
      <c r="R1488" s="134"/>
      <c r="X1488" s="108"/>
      <c r="AC1488" s="108"/>
      <c r="AZ1488" s="108"/>
      <c r="BA1488" s="108"/>
      <c r="BL1488" s="108"/>
      <c r="BM1488" s="108"/>
    </row>
    <row r="1489" spans="4:65" ht="12.75">
      <c r="D1489" s="108"/>
      <c r="E1489" s="108"/>
      <c r="R1489" s="134"/>
      <c r="X1489" s="108"/>
      <c r="AC1489" s="108"/>
      <c r="AZ1489" s="108"/>
      <c r="BA1489" s="108"/>
      <c r="BL1489" s="108"/>
      <c r="BM1489" s="108"/>
    </row>
    <row r="1490" spans="4:65" ht="12.75">
      <c r="D1490" s="108"/>
      <c r="E1490" s="108"/>
      <c r="X1490" s="108"/>
      <c r="AC1490" s="108"/>
      <c r="AZ1490" s="108"/>
      <c r="BA1490" s="108"/>
      <c r="BL1490" s="108"/>
      <c r="BM1490" s="108"/>
    </row>
    <row r="1491" spans="4:65" ht="12.75">
      <c r="D1491" s="108"/>
      <c r="E1491" s="108"/>
      <c r="X1491" s="108"/>
      <c r="AC1491" s="108"/>
      <c r="AZ1491" s="108"/>
      <c r="BA1491" s="108"/>
      <c r="BL1491" s="108"/>
      <c r="BM1491" s="108"/>
    </row>
    <row r="1492" spans="4:65" ht="12.75">
      <c r="D1492" s="108"/>
      <c r="E1492" s="108"/>
      <c r="X1492" s="108"/>
      <c r="AC1492" s="108"/>
      <c r="AZ1492" s="108"/>
      <c r="BA1492" s="108"/>
      <c r="BL1492" s="108"/>
      <c r="BM1492" s="108"/>
    </row>
    <row r="1493" spans="4:65" ht="12.75">
      <c r="D1493" s="108"/>
      <c r="E1493" s="108"/>
      <c r="X1493" s="108"/>
      <c r="AC1493" s="108"/>
      <c r="AZ1493" s="108"/>
      <c r="BA1493" s="108"/>
      <c r="BL1493" s="108"/>
      <c r="BM1493" s="108"/>
    </row>
    <row r="1494" spans="4:65" ht="12.75">
      <c r="D1494" s="108"/>
      <c r="E1494" s="108"/>
      <c r="X1494" s="108"/>
      <c r="AC1494" s="108"/>
      <c r="AZ1494" s="108"/>
      <c r="BA1494" s="108"/>
      <c r="BL1494" s="108"/>
      <c r="BM1494" s="108"/>
    </row>
    <row r="1495" spans="4:65" ht="12.75">
      <c r="D1495" s="108"/>
      <c r="E1495" s="108"/>
      <c r="X1495" s="108"/>
      <c r="AC1495" s="108"/>
      <c r="AZ1495" s="108"/>
      <c r="BA1495" s="108"/>
      <c r="BL1495" s="108"/>
      <c r="BM1495" s="108"/>
    </row>
    <row r="1496" spans="4:65" ht="12.75">
      <c r="D1496" s="108"/>
      <c r="E1496" s="108"/>
      <c r="X1496" s="108"/>
      <c r="AC1496" s="108"/>
      <c r="AZ1496" s="108"/>
      <c r="BA1496" s="108"/>
      <c r="BL1496" s="108"/>
      <c r="BM1496" s="108"/>
    </row>
    <row r="1497" spans="4:65" ht="12.75">
      <c r="D1497" s="108"/>
      <c r="E1497" s="108"/>
      <c r="X1497" s="108"/>
      <c r="AC1497" s="108"/>
      <c r="AZ1497" s="108"/>
      <c r="BA1497" s="108"/>
      <c r="BL1497" s="108"/>
      <c r="BM1497" s="108"/>
    </row>
    <row r="1498" spans="4:65" ht="12.75">
      <c r="D1498" s="108"/>
      <c r="E1498" s="108"/>
      <c r="X1498" s="108"/>
      <c r="AC1498" s="108"/>
      <c r="AZ1498" s="108"/>
      <c r="BA1498" s="108"/>
      <c r="BL1498" s="108"/>
      <c r="BM1498" s="108"/>
    </row>
    <row r="1499" spans="4:65" ht="12.75">
      <c r="D1499" s="108"/>
      <c r="E1499" s="108"/>
      <c r="X1499" s="108"/>
      <c r="AC1499" s="108"/>
      <c r="AZ1499" s="108"/>
      <c r="BA1499" s="108"/>
      <c r="BL1499" s="108"/>
      <c r="BM1499" s="108"/>
    </row>
    <row r="1500" spans="4:65" ht="12.75">
      <c r="D1500" s="108"/>
      <c r="E1500" s="108"/>
      <c r="X1500" s="108"/>
      <c r="AC1500" s="108"/>
      <c r="AZ1500" s="108"/>
      <c r="BA1500" s="108"/>
      <c r="BL1500" s="108"/>
      <c r="BM1500" s="108"/>
    </row>
    <row r="1501" spans="4:65" ht="12.75">
      <c r="D1501" s="108"/>
      <c r="E1501" s="108"/>
      <c r="X1501" s="108"/>
      <c r="AC1501" s="108"/>
      <c r="AZ1501" s="108"/>
      <c r="BA1501" s="108"/>
      <c r="BL1501" s="108"/>
      <c r="BM1501" s="108"/>
    </row>
    <row r="1502" spans="4:65" ht="12.75">
      <c r="D1502" s="108"/>
      <c r="E1502" s="108"/>
      <c r="X1502" s="108"/>
      <c r="AC1502" s="108"/>
      <c r="AZ1502" s="108"/>
      <c r="BA1502" s="108"/>
      <c r="BL1502" s="108"/>
      <c r="BM1502" s="108"/>
    </row>
    <row r="1503" spans="4:65" ht="12.75">
      <c r="D1503" s="108"/>
      <c r="E1503" s="108"/>
      <c r="X1503" s="108"/>
      <c r="AC1503" s="108"/>
      <c r="AZ1503" s="108"/>
      <c r="BA1503" s="108"/>
      <c r="BL1503" s="108"/>
      <c r="BM1503" s="108"/>
    </row>
    <row r="1504" spans="4:65" ht="12.75">
      <c r="D1504" s="108"/>
      <c r="E1504" s="108"/>
      <c r="X1504" s="108"/>
      <c r="AC1504" s="108"/>
      <c r="AZ1504" s="108"/>
      <c r="BA1504" s="108"/>
      <c r="BL1504" s="108"/>
      <c r="BM1504" s="108"/>
    </row>
    <row r="1505" spans="4:65" ht="12.75">
      <c r="D1505" s="108"/>
      <c r="E1505" s="108"/>
      <c r="X1505" s="108"/>
      <c r="AC1505" s="108"/>
      <c r="AZ1505" s="108"/>
      <c r="BA1505" s="108"/>
      <c r="BL1505" s="108"/>
      <c r="BM1505" s="108"/>
    </row>
    <row r="1506" spans="4:65" ht="12.75">
      <c r="D1506" s="108"/>
      <c r="E1506" s="108"/>
      <c r="X1506" s="108"/>
      <c r="AC1506" s="108"/>
      <c r="AZ1506" s="108"/>
      <c r="BA1506" s="108"/>
      <c r="BL1506" s="108"/>
      <c r="BM1506" s="108"/>
    </row>
    <row r="1507" spans="4:65" ht="12.75">
      <c r="D1507" s="108"/>
      <c r="E1507" s="108"/>
      <c r="X1507" s="108"/>
      <c r="AC1507" s="108"/>
      <c r="AZ1507" s="108"/>
      <c r="BA1507" s="108"/>
      <c r="BL1507" s="108"/>
      <c r="BM1507" s="108"/>
    </row>
    <row r="1508" spans="4:65" ht="12.75">
      <c r="D1508" s="108"/>
      <c r="E1508" s="108"/>
      <c r="X1508" s="108"/>
      <c r="AC1508" s="108"/>
      <c r="AZ1508" s="108"/>
      <c r="BA1508" s="108"/>
      <c r="BL1508" s="108"/>
      <c r="BM1508" s="108"/>
    </row>
    <row r="1509" spans="4:65" ht="12.75">
      <c r="D1509" s="108"/>
      <c r="E1509" s="108"/>
      <c r="X1509" s="108"/>
      <c r="AC1509" s="108"/>
      <c r="AZ1509" s="108"/>
      <c r="BA1509" s="108"/>
      <c r="BL1509" s="108"/>
      <c r="BM1509" s="108"/>
    </row>
    <row r="1510" spans="4:65" ht="12.75">
      <c r="D1510" s="108"/>
      <c r="E1510" s="108"/>
      <c r="X1510" s="108"/>
      <c r="AC1510" s="108"/>
      <c r="AZ1510" s="108"/>
      <c r="BA1510" s="108"/>
      <c r="BL1510" s="108"/>
      <c r="BM1510" s="108"/>
    </row>
    <row r="1511" spans="4:65" ht="12.75">
      <c r="D1511" s="108"/>
      <c r="E1511" s="108"/>
      <c r="X1511" s="108"/>
      <c r="AC1511" s="108"/>
      <c r="AZ1511" s="108"/>
      <c r="BA1511" s="108"/>
      <c r="BL1511" s="108"/>
      <c r="BM1511" s="108"/>
    </row>
    <row r="1512" spans="4:65" ht="12.75">
      <c r="D1512" s="108"/>
      <c r="E1512" s="108"/>
      <c r="X1512" s="108"/>
      <c r="AC1512" s="108"/>
      <c r="AZ1512" s="108"/>
      <c r="BA1512" s="108"/>
      <c r="BL1512" s="108"/>
      <c r="BM1512" s="108"/>
    </row>
    <row r="1513" spans="4:65" ht="12.75">
      <c r="D1513" s="108"/>
      <c r="E1513" s="108"/>
      <c r="X1513" s="108"/>
      <c r="AC1513" s="108"/>
      <c r="AZ1513" s="108"/>
      <c r="BA1513" s="108"/>
      <c r="BL1513" s="108"/>
      <c r="BM1513" s="108"/>
    </row>
    <row r="1514" spans="4:65" ht="12.75">
      <c r="D1514" s="108"/>
      <c r="E1514" s="108"/>
      <c r="X1514" s="108"/>
      <c r="AC1514" s="108"/>
      <c r="AZ1514" s="108"/>
      <c r="BA1514" s="108"/>
      <c r="BL1514" s="108"/>
      <c r="BM1514" s="108"/>
    </row>
    <row r="1515" spans="4:65" ht="12.75">
      <c r="D1515" s="108"/>
      <c r="E1515" s="108"/>
      <c r="X1515" s="108"/>
      <c r="AC1515" s="108"/>
      <c r="AZ1515" s="108"/>
      <c r="BA1515" s="108"/>
      <c r="BL1515" s="108"/>
      <c r="BM1515" s="108"/>
    </row>
    <row r="1516" spans="4:52" ht="12.75">
      <c r="D1516" s="108"/>
      <c r="E1516" s="108"/>
      <c r="X1516" s="108"/>
      <c r="AC1516" s="108"/>
      <c r="AZ1516" s="108"/>
    </row>
    <row r="1517" spans="4:65" ht="12.75">
      <c r="D1517" s="108"/>
      <c r="E1517" s="108"/>
      <c r="X1517" s="108"/>
      <c r="AC1517" s="108"/>
      <c r="AZ1517" s="108"/>
      <c r="BA1517" s="108"/>
      <c r="BL1517" s="108"/>
      <c r="BM1517" s="108"/>
    </row>
    <row r="1518" spans="4:65" ht="12.75">
      <c r="D1518" s="108"/>
      <c r="E1518" s="108"/>
      <c r="X1518" s="108"/>
      <c r="AC1518" s="108"/>
      <c r="AZ1518" s="108"/>
      <c r="BA1518" s="108"/>
      <c r="BL1518" s="108"/>
      <c r="BM1518" s="108"/>
    </row>
    <row r="1519" spans="4:65" ht="12.75">
      <c r="D1519" s="108"/>
      <c r="E1519" s="108"/>
      <c r="X1519" s="108"/>
      <c r="AC1519" s="108"/>
      <c r="AZ1519" s="108"/>
      <c r="BA1519" s="108"/>
      <c r="BL1519" s="108"/>
      <c r="BM1519" s="108"/>
    </row>
    <row r="1520" spans="4:65" ht="12.75">
      <c r="D1520" s="108"/>
      <c r="E1520" s="108"/>
      <c r="X1520" s="108"/>
      <c r="AC1520" s="108"/>
      <c r="AZ1520" s="108"/>
      <c r="BA1520" s="108"/>
      <c r="BL1520" s="108"/>
      <c r="BM1520" s="108"/>
    </row>
    <row r="1521" spans="4:65" ht="12.75">
      <c r="D1521" s="108"/>
      <c r="E1521" s="108"/>
      <c r="X1521" s="108"/>
      <c r="AC1521" s="108"/>
      <c r="AZ1521" s="108"/>
      <c r="BA1521" s="108"/>
      <c r="BL1521" s="108"/>
      <c r="BM1521" s="108"/>
    </row>
    <row r="1522" spans="4:65" ht="12.75">
      <c r="D1522" s="108"/>
      <c r="E1522" s="108"/>
      <c r="X1522" s="108"/>
      <c r="AC1522" s="108"/>
      <c r="AZ1522" s="108"/>
      <c r="BA1522" s="108"/>
      <c r="BL1522" s="108"/>
      <c r="BM1522" s="108"/>
    </row>
    <row r="1523" spans="4:65" ht="12.75">
      <c r="D1523" s="108"/>
      <c r="E1523" s="108"/>
      <c r="X1523" s="108"/>
      <c r="AC1523" s="108"/>
      <c r="AZ1523" s="108"/>
      <c r="BA1523" s="108"/>
      <c r="BL1523" s="108"/>
      <c r="BM1523" s="108"/>
    </row>
    <row r="1524" spans="4:65" ht="12.75">
      <c r="D1524" s="108"/>
      <c r="E1524" s="108"/>
      <c r="X1524" s="108"/>
      <c r="AC1524" s="108"/>
      <c r="AZ1524" s="108"/>
      <c r="BA1524" s="108"/>
      <c r="BL1524" s="108"/>
      <c r="BM1524" s="108"/>
    </row>
    <row r="1525" spans="4:65" ht="12.75">
      <c r="D1525" s="108"/>
      <c r="E1525" s="108"/>
      <c r="X1525" s="108"/>
      <c r="AC1525" s="108"/>
      <c r="AZ1525" s="108"/>
      <c r="BA1525" s="108"/>
      <c r="BL1525" s="108"/>
      <c r="BM1525" s="108"/>
    </row>
    <row r="1526" spans="4:65" ht="12.75">
      <c r="D1526" s="108"/>
      <c r="E1526" s="108"/>
      <c r="X1526" s="108"/>
      <c r="AC1526" s="108"/>
      <c r="AZ1526" s="108"/>
      <c r="BA1526" s="108"/>
      <c r="BL1526" s="108"/>
      <c r="BM1526" s="108"/>
    </row>
    <row r="1527" spans="4:65" ht="12.75">
      <c r="D1527" s="108"/>
      <c r="E1527" s="108"/>
      <c r="X1527" s="108"/>
      <c r="AC1527" s="108"/>
      <c r="AZ1527" s="108"/>
      <c r="BA1527" s="108"/>
      <c r="BL1527" s="108"/>
      <c r="BM1527" s="108"/>
    </row>
    <row r="1528" spans="4:65" ht="12.75">
      <c r="D1528" s="108"/>
      <c r="E1528" s="108"/>
      <c r="X1528" s="108"/>
      <c r="AC1528" s="108"/>
      <c r="AZ1528" s="108"/>
      <c r="BA1528" s="108"/>
      <c r="BL1528" s="108"/>
      <c r="BM1528" s="108"/>
    </row>
    <row r="1529" spans="4:65" ht="12.75">
      <c r="D1529" s="108"/>
      <c r="E1529" s="108"/>
      <c r="X1529" s="108"/>
      <c r="AC1529" s="108"/>
      <c r="AZ1529" s="108"/>
      <c r="BA1529" s="108"/>
      <c r="BL1529" s="108"/>
      <c r="BM1529" s="108"/>
    </row>
    <row r="1530" spans="4:65" ht="12.75">
      <c r="D1530" s="108"/>
      <c r="E1530" s="108"/>
      <c r="X1530" s="108"/>
      <c r="AC1530" s="108"/>
      <c r="AZ1530" s="108"/>
      <c r="BA1530" s="108"/>
      <c r="BL1530" s="108"/>
      <c r="BM1530" s="108"/>
    </row>
    <row r="1531" spans="4:65" ht="12.75">
      <c r="D1531" s="108"/>
      <c r="E1531" s="108"/>
      <c r="X1531" s="108"/>
      <c r="AC1531" s="108"/>
      <c r="AZ1531" s="108"/>
      <c r="BA1531" s="108"/>
      <c r="BL1531" s="108"/>
      <c r="BM1531" s="108"/>
    </row>
    <row r="1532" spans="4:65" ht="12.75">
      <c r="D1532" s="108"/>
      <c r="E1532" s="108"/>
      <c r="X1532" s="108"/>
      <c r="AC1532" s="108"/>
      <c r="AZ1532" s="108"/>
      <c r="BA1532" s="108"/>
      <c r="BL1532" s="108"/>
      <c r="BM1532" s="108"/>
    </row>
    <row r="1533" spans="4:65" ht="12.75">
      <c r="D1533" s="108"/>
      <c r="E1533" s="108"/>
      <c r="X1533" s="108"/>
      <c r="AC1533" s="108"/>
      <c r="AZ1533" s="108"/>
      <c r="BA1533" s="108"/>
      <c r="BL1533" s="108"/>
      <c r="BM1533" s="108"/>
    </row>
    <row r="1534" spans="4:65" ht="12.75">
      <c r="D1534" s="108"/>
      <c r="E1534" s="108"/>
      <c r="X1534" s="108"/>
      <c r="AC1534" s="108"/>
      <c r="AZ1534" s="108"/>
      <c r="BA1534" s="108"/>
      <c r="BL1534" s="108"/>
      <c r="BM1534" s="108"/>
    </row>
    <row r="1535" spans="4:65" ht="12.75">
      <c r="D1535" s="108"/>
      <c r="E1535" s="108"/>
      <c r="X1535" s="108"/>
      <c r="AC1535" s="108"/>
      <c r="AZ1535" s="108"/>
      <c r="BA1535" s="108"/>
      <c r="BL1535" s="108"/>
      <c r="BM1535" s="108"/>
    </row>
    <row r="1536" spans="4:65" ht="12.75">
      <c r="D1536" s="108"/>
      <c r="E1536" s="108"/>
      <c r="X1536" s="108"/>
      <c r="AC1536" s="108"/>
      <c r="AZ1536" s="108"/>
      <c r="BA1536" s="108"/>
      <c r="BL1536" s="108"/>
      <c r="BM1536" s="108"/>
    </row>
    <row r="1537" spans="4:65" ht="12.75">
      <c r="D1537" s="108"/>
      <c r="E1537" s="108"/>
      <c r="X1537" s="108"/>
      <c r="AC1537" s="108"/>
      <c r="AZ1537" s="108"/>
      <c r="BA1537" s="108"/>
      <c r="BL1537" s="108"/>
      <c r="BM1537" s="108"/>
    </row>
    <row r="1538" spans="4:65" ht="12.75">
      <c r="D1538" s="108"/>
      <c r="E1538" s="108"/>
      <c r="X1538" s="108"/>
      <c r="AC1538" s="108"/>
      <c r="AZ1538" s="108"/>
      <c r="BA1538" s="108"/>
      <c r="BL1538" s="108"/>
      <c r="BM1538" s="108"/>
    </row>
    <row r="1539" spans="4:65" ht="12.75">
      <c r="D1539" s="108"/>
      <c r="E1539" s="108"/>
      <c r="X1539" s="108"/>
      <c r="AC1539" s="108"/>
      <c r="AZ1539" s="108"/>
      <c r="BA1539" s="108"/>
      <c r="BL1539" s="108"/>
      <c r="BM1539" s="108"/>
    </row>
    <row r="1540" spans="4:65" ht="12.75">
      <c r="D1540" s="108"/>
      <c r="E1540" s="108"/>
      <c r="X1540" s="108"/>
      <c r="AC1540" s="108"/>
      <c r="AZ1540" s="108"/>
      <c r="BA1540" s="108"/>
      <c r="BL1540" s="108"/>
      <c r="BM1540" s="108"/>
    </row>
    <row r="1541" spans="4:65" ht="12.75">
      <c r="D1541" s="108"/>
      <c r="E1541" s="108"/>
      <c r="X1541" s="108"/>
      <c r="AC1541" s="108"/>
      <c r="AZ1541" s="108"/>
      <c r="BA1541" s="108"/>
      <c r="BL1541" s="108"/>
      <c r="BM1541" s="108"/>
    </row>
    <row r="1542" spans="4:64" ht="12.75">
      <c r="D1542" s="108"/>
      <c r="E1542" s="108"/>
      <c r="X1542" s="108"/>
      <c r="AC1542" s="108"/>
      <c r="AZ1542" s="108"/>
      <c r="BL1542" s="108"/>
    </row>
    <row r="1543" spans="4:64" ht="12.75">
      <c r="D1543" s="108"/>
      <c r="E1543" s="108"/>
      <c r="X1543" s="108"/>
      <c r="AC1543" s="108"/>
      <c r="AZ1543" s="108"/>
      <c r="BL1543" s="108"/>
    </row>
    <row r="1544" spans="4:65" ht="12.75">
      <c r="D1544" s="108"/>
      <c r="E1544" s="108"/>
      <c r="X1544" s="108"/>
      <c r="AC1544" s="108"/>
      <c r="AZ1544" s="108"/>
      <c r="BA1544" s="108"/>
      <c r="BL1544" s="108"/>
      <c r="BM1544" s="108"/>
    </row>
    <row r="1545" spans="4:64" ht="12.75">
      <c r="D1545" s="108"/>
      <c r="E1545" s="108"/>
      <c r="X1545" s="108"/>
      <c r="AC1545" s="108"/>
      <c r="AZ1545" s="108"/>
      <c r="BL1545" s="108"/>
    </row>
    <row r="1546" spans="4:65" ht="12.75">
      <c r="D1546" s="108"/>
      <c r="E1546" s="108"/>
      <c r="X1546" s="108"/>
      <c r="AC1546" s="108"/>
      <c r="AZ1546" s="108"/>
      <c r="BA1546" s="108"/>
      <c r="BL1546" s="108"/>
      <c r="BM1546" s="108"/>
    </row>
    <row r="1547" spans="4:64" ht="12.75">
      <c r="D1547" s="108"/>
      <c r="E1547" s="108"/>
      <c r="X1547" s="108"/>
      <c r="AC1547" s="108"/>
      <c r="AZ1547" s="108"/>
      <c r="BL1547" s="108"/>
    </row>
    <row r="1548" spans="4:64" ht="12.75">
      <c r="D1548" s="108"/>
      <c r="E1548" s="108"/>
      <c r="X1548" s="108"/>
      <c r="AC1548" s="108"/>
      <c r="AZ1548" s="108"/>
      <c r="BL1548" s="108"/>
    </row>
    <row r="1549" spans="4:64" ht="12.75">
      <c r="D1549" s="108"/>
      <c r="E1549" s="108"/>
      <c r="X1549" s="108"/>
      <c r="AC1549" s="108"/>
      <c r="AZ1549" s="108"/>
      <c r="BL1549" s="108"/>
    </row>
    <row r="1550" spans="4:64" ht="12.75">
      <c r="D1550" s="108"/>
      <c r="E1550" s="108"/>
      <c r="X1550" s="108"/>
      <c r="AC1550" s="108"/>
      <c r="AZ1550" s="108"/>
      <c r="BL1550" s="108"/>
    </row>
    <row r="1551" spans="4:65" ht="12.75">
      <c r="D1551" s="108"/>
      <c r="E1551" s="108"/>
      <c r="X1551" s="108"/>
      <c r="AC1551" s="108"/>
      <c r="AZ1551" s="108"/>
      <c r="BA1551" s="108"/>
      <c r="BL1551" s="108"/>
      <c r="BM1551" s="108"/>
    </row>
    <row r="1552" spans="4:64" ht="12.75">
      <c r="D1552" s="108"/>
      <c r="E1552" s="108"/>
      <c r="X1552" s="108"/>
      <c r="AC1552" s="108"/>
      <c r="AZ1552" s="108"/>
      <c r="BL1552" s="108"/>
    </row>
    <row r="1553" spans="4:65" ht="12.75">
      <c r="D1553" s="108"/>
      <c r="E1553" s="108"/>
      <c r="X1553" s="108"/>
      <c r="AC1553" s="108"/>
      <c r="AZ1553" s="108"/>
      <c r="BA1553" s="108"/>
      <c r="BL1553" s="108"/>
      <c r="BM1553" s="108"/>
    </row>
    <row r="1554" spans="4:65" ht="12.75">
      <c r="D1554" s="108"/>
      <c r="E1554" s="108"/>
      <c r="X1554" s="108"/>
      <c r="AC1554" s="108"/>
      <c r="AZ1554" s="108"/>
      <c r="BA1554" s="108"/>
      <c r="BL1554" s="108"/>
      <c r="BM1554" s="108"/>
    </row>
    <row r="1555" spans="4:65" ht="12.75">
      <c r="D1555" s="108"/>
      <c r="E1555" s="108"/>
      <c r="X1555" s="108"/>
      <c r="AC1555" s="108"/>
      <c r="AZ1555" s="108"/>
      <c r="BA1555" s="108"/>
      <c r="BL1555" s="108"/>
      <c r="BM1555" s="108"/>
    </row>
    <row r="1556" spans="4:65" ht="12.75">
      <c r="D1556" s="108"/>
      <c r="E1556" s="108"/>
      <c r="X1556" s="108"/>
      <c r="AC1556" s="108"/>
      <c r="AZ1556" s="108"/>
      <c r="BA1556" s="108"/>
      <c r="BL1556" s="108"/>
      <c r="BM1556" s="108"/>
    </row>
    <row r="1557" spans="4:65" ht="12.75">
      <c r="D1557" s="108"/>
      <c r="E1557" s="108"/>
      <c r="X1557" s="108"/>
      <c r="AC1557" s="108"/>
      <c r="AZ1557" s="108"/>
      <c r="BA1557" s="108"/>
      <c r="BL1557" s="108"/>
      <c r="BM1557" s="108"/>
    </row>
    <row r="1558" spans="4:65" ht="12.75">
      <c r="D1558" s="108"/>
      <c r="E1558" s="108"/>
      <c r="X1558" s="108"/>
      <c r="AC1558" s="108"/>
      <c r="AZ1558" s="108"/>
      <c r="BA1558" s="108"/>
      <c r="BL1558" s="108"/>
      <c r="BM1558" s="108"/>
    </row>
    <row r="1559" spans="4:65" ht="12.75">
      <c r="D1559" s="108"/>
      <c r="E1559" s="108"/>
      <c r="X1559" s="108"/>
      <c r="AC1559" s="108"/>
      <c r="AZ1559" s="108"/>
      <c r="BA1559" s="108"/>
      <c r="BL1559" s="108"/>
      <c r="BM1559" s="108"/>
    </row>
    <row r="1560" spans="4:65" ht="12.75">
      <c r="D1560" s="108"/>
      <c r="E1560" s="108"/>
      <c r="X1560" s="108"/>
      <c r="AC1560" s="108"/>
      <c r="AZ1560" s="108"/>
      <c r="BA1560" s="108"/>
      <c r="BL1560" s="108"/>
      <c r="BM1560" s="108"/>
    </row>
    <row r="1561" spans="4:65" ht="12.75">
      <c r="D1561" s="108"/>
      <c r="E1561" s="108"/>
      <c r="X1561" s="108"/>
      <c r="AC1561" s="108"/>
      <c r="AZ1561" s="108"/>
      <c r="BA1561" s="108"/>
      <c r="BL1561" s="108"/>
      <c r="BM1561" s="108"/>
    </row>
    <row r="1562" spans="4:65" ht="12.75">
      <c r="D1562" s="108"/>
      <c r="E1562" s="108"/>
      <c r="X1562" s="108"/>
      <c r="AC1562" s="108"/>
      <c r="AZ1562" s="108"/>
      <c r="BA1562" s="108"/>
      <c r="BL1562" s="108"/>
      <c r="BM1562" s="108"/>
    </row>
    <row r="1563" spans="4:52" ht="12.75">
      <c r="D1563" s="108"/>
      <c r="E1563" s="108"/>
      <c r="X1563" s="108"/>
      <c r="AC1563" s="108"/>
      <c r="AZ1563" s="108"/>
    </row>
    <row r="1564" spans="4:65" ht="12.75">
      <c r="D1564" s="108"/>
      <c r="E1564" s="108"/>
      <c r="X1564" s="108"/>
      <c r="AC1564" s="108"/>
      <c r="AZ1564" s="108"/>
      <c r="BA1564" s="108"/>
      <c r="BL1564" s="108"/>
      <c r="BM1564" s="108"/>
    </row>
    <row r="1565" spans="4:65" ht="12.75">
      <c r="D1565" s="108"/>
      <c r="E1565" s="108"/>
      <c r="X1565" s="108"/>
      <c r="AC1565" s="108"/>
      <c r="AZ1565" s="108"/>
      <c r="BA1565" s="108"/>
      <c r="BL1565" s="108"/>
      <c r="BM1565" s="108"/>
    </row>
    <row r="1566" spans="4:65" ht="12.75">
      <c r="D1566" s="108"/>
      <c r="E1566" s="108"/>
      <c r="X1566" s="108"/>
      <c r="AC1566" s="108"/>
      <c r="AZ1566" s="108"/>
      <c r="BA1566" s="108"/>
      <c r="BL1566" s="108"/>
      <c r="BM1566" s="108"/>
    </row>
    <row r="1567" spans="4:65" ht="12.75">
      <c r="D1567" s="108"/>
      <c r="E1567" s="108"/>
      <c r="X1567" s="108"/>
      <c r="AC1567" s="108"/>
      <c r="AZ1567" s="108"/>
      <c r="BA1567" s="108"/>
      <c r="BL1567" s="108"/>
      <c r="BM1567" s="108"/>
    </row>
    <row r="1568" spans="4:65" ht="12.75">
      <c r="D1568" s="108"/>
      <c r="E1568" s="108"/>
      <c r="X1568" s="108"/>
      <c r="AC1568" s="108"/>
      <c r="AZ1568" s="108"/>
      <c r="BA1568" s="108"/>
      <c r="BL1568" s="108"/>
      <c r="BM1568" s="108"/>
    </row>
    <row r="1569" spans="4:65" ht="12.75">
      <c r="D1569" s="108"/>
      <c r="E1569" s="108"/>
      <c r="X1569" s="108"/>
      <c r="AC1569" s="108"/>
      <c r="AZ1569" s="108"/>
      <c r="BA1569" s="108"/>
      <c r="BL1569" s="108"/>
      <c r="BM1569" s="108"/>
    </row>
    <row r="1570" spans="4:65" ht="12.75">
      <c r="D1570" s="108"/>
      <c r="E1570" s="108"/>
      <c r="X1570" s="108"/>
      <c r="AC1570" s="108"/>
      <c r="AZ1570" s="108"/>
      <c r="BA1570" s="108"/>
      <c r="BL1570" s="108"/>
      <c r="BM1570" s="108"/>
    </row>
    <row r="1571" spans="4:65" ht="12.75">
      <c r="D1571" s="108"/>
      <c r="E1571" s="108"/>
      <c r="X1571" s="108"/>
      <c r="AC1571" s="108"/>
      <c r="AZ1571" s="108"/>
      <c r="BA1571" s="108"/>
      <c r="BL1571" s="108"/>
      <c r="BM1571" s="108"/>
    </row>
    <row r="1572" spans="4:65" ht="12.75">
      <c r="D1572" s="108"/>
      <c r="E1572" s="108"/>
      <c r="X1572" s="108"/>
      <c r="AC1572" s="108"/>
      <c r="AZ1572" s="108"/>
      <c r="BA1572" s="108"/>
      <c r="BL1572" s="108"/>
      <c r="BM1572" s="108"/>
    </row>
    <row r="1573" spans="4:65" ht="12.75">
      <c r="D1573" s="108"/>
      <c r="E1573" s="108"/>
      <c r="X1573" s="108"/>
      <c r="AC1573" s="108"/>
      <c r="AZ1573" s="108"/>
      <c r="BA1573" s="108"/>
      <c r="BL1573" s="108"/>
      <c r="BM1573" s="108"/>
    </row>
    <row r="1574" spans="4:65" ht="12.75">
      <c r="D1574" s="108"/>
      <c r="E1574" s="108"/>
      <c r="X1574" s="108"/>
      <c r="AC1574" s="108"/>
      <c r="AZ1574" s="108"/>
      <c r="BA1574" s="108"/>
      <c r="BL1574" s="108"/>
      <c r="BM1574" s="108"/>
    </row>
    <row r="1575" spans="4:65" ht="12.75">
      <c r="D1575" s="108"/>
      <c r="E1575" s="108"/>
      <c r="X1575" s="108"/>
      <c r="AC1575" s="108"/>
      <c r="AZ1575" s="108"/>
      <c r="BA1575" s="108"/>
      <c r="BL1575" s="108"/>
      <c r="BM1575" s="108"/>
    </row>
    <row r="1576" spans="4:65" ht="12.75">
      <c r="D1576" s="108"/>
      <c r="E1576" s="108"/>
      <c r="X1576" s="108"/>
      <c r="AC1576" s="108"/>
      <c r="AZ1576" s="108"/>
      <c r="BA1576" s="108"/>
      <c r="BL1576" s="108"/>
      <c r="BM1576" s="108"/>
    </row>
    <row r="1577" spans="4:65" ht="12.75">
      <c r="D1577" s="108"/>
      <c r="E1577" s="108"/>
      <c r="X1577" s="108"/>
      <c r="AC1577" s="108"/>
      <c r="AZ1577" s="108"/>
      <c r="BA1577" s="108"/>
      <c r="BL1577" s="108"/>
      <c r="BM1577" s="108"/>
    </row>
    <row r="1578" spans="4:65" ht="12.75">
      <c r="D1578" s="108"/>
      <c r="E1578" s="108"/>
      <c r="X1578" s="108"/>
      <c r="AC1578" s="108"/>
      <c r="AZ1578" s="108"/>
      <c r="BA1578" s="108"/>
      <c r="BL1578" s="108"/>
      <c r="BM1578" s="108"/>
    </row>
    <row r="1579" spans="4:65" ht="12.75">
      <c r="D1579" s="108"/>
      <c r="E1579" s="108"/>
      <c r="X1579" s="108"/>
      <c r="AC1579" s="108"/>
      <c r="AZ1579" s="108"/>
      <c r="BA1579" s="108"/>
      <c r="BL1579" s="108"/>
      <c r="BM1579" s="108"/>
    </row>
    <row r="1580" spans="4:65" ht="12.75">
      <c r="D1580" s="108"/>
      <c r="E1580" s="108"/>
      <c r="X1580" s="108"/>
      <c r="AC1580" s="108"/>
      <c r="AZ1580" s="108"/>
      <c r="BA1580" s="108"/>
      <c r="BL1580" s="108"/>
      <c r="BM1580" s="108"/>
    </row>
    <row r="1581" spans="4:65" ht="12.75">
      <c r="D1581" s="108"/>
      <c r="E1581" s="108"/>
      <c r="X1581" s="108"/>
      <c r="AC1581" s="108"/>
      <c r="AZ1581" s="108"/>
      <c r="BA1581" s="108"/>
      <c r="BL1581" s="108"/>
      <c r="BM1581" s="108"/>
    </row>
    <row r="1582" spans="4:65" ht="12.75">
      <c r="D1582" s="108"/>
      <c r="E1582" s="108"/>
      <c r="X1582" s="108"/>
      <c r="AC1582" s="108"/>
      <c r="AZ1582" s="108"/>
      <c r="BA1582" s="108"/>
      <c r="BL1582" s="108"/>
      <c r="BM1582" s="108"/>
    </row>
    <row r="1583" spans="4:65" ht="12.75">
      <c r="D1583" s="108"/>
      <c r="E1583" s="108"/>
      <c r="X1583" s="108"/>
      <c r="AC1583" s="108"/>
      <c r="AZ1583" s="108"/>
      <c r="BA1583" s="108"/>
      <c r="BL1583" s="108"/>
      <c r="BM1583" s="108"/>
    </row>
    <row r="1584" spans="4:65" ht="12.75">
      <c r="D1584" s="108"/>
      <c r="E1584" s="108"/>
      <c r="X1584" s="108"/>
      <c r="AC1584" s="108"/>
      <c r="AZ1584" s="108"/>
      <c r="BA1584" s="108"/>
      <c r="BL1584" s="108"/>
      <c r="BM1584" s="108"/>
    </row>
    <row r="1585" spans="4:65" ht="12.75">
      <c r="D1585" s="108"/>
      <c r="E1585" s="108"/>
      <c r="X1585" s="108"/>
      <c r="AC1585" s="108"/>
      <c r="AZ1585" s="108"/>
      <c r="BA1585" s="108"/>
      <c r="BL1585" s="108"/>
      <c r="BM1585" s="108"/>
    </row>
    <row r="1586" spans="4:65" ht="12.75">
      <c r="D1586" s="108"/>
      <c r="E1586" s="108"/>
      <c r="X1586" s="108"/>
      <c r="AC1586" s="108"/>
      <c r="AZ1586" s="108"/>
      <c r="BA1586" s="108"/>
      <c r="BL1586" s="108"/>
      <c r="BM1586" s="108"/>
    </row>
    <row r="1587" spans="4:65" ht="12.75">
      <c r="D1587" s="108"/>
      <c r="E1587" s="108"/>
      <c r="X1587" s="108"/>
      <c r="AC1587" s="108"/>
      <c r="AZ1587" s="108"/>
      <c r="BA1587" s="108"/>
      <c r="BL1587" s="108"/>
      <c r="BM1587" s="108"/>
    </row>
    <row r="1588" spans="4:52" ht="12.75">
      <c r="D1588" s="108"/>
      <c r="E1588" s="108"/>
      <c r="X1588" s="108"/>
      <c r="AC1588" s="108"/>
      <c r="AZ1588" s="108"/>
    </row>
    <row r="1589" spans="4:65" ht="12.75">
      <c r="D1589" s="108"/>
      <c r="E1589" s="108"/>
      <c r="X1589" s="108"/>
      <c r="AC1589" s="108"/>
      <c r="AZ1589" s="108"/>
      <c r="BA1589" s="108"/>
      <c r="BL1589" s="108"/>
      <c r="BM1589" s="108"/>
    </row>
    <row r="1590" spans="4:65" ht="12.75">
      <c r="D1590" s="108"/>
      <c r="E1590" s="108"/>
      <c r="X1590" s="108"/>
      <c r="AC1590" s="108"/>
      <c r="AZ1590" s="108"/>
      <c r="BA1590" s="108"/>
      <c r="BL1590" s="108"/>
      <c r="BM1590" s="108"/>
    </row>
    <row r="1591" spans="4:65" ht="12.75">
      <c r="D1591" s="108"/>
      <c r="E1591" s="108"/>
      <c r="X1591" s="108"/>
      <c r="AC1591" s="108"/>
      <c r="AZ1591" s="108"/>
      <c r="BA1591" s="108"/>
      <c r="BL1591" s="108"/>
      <c r="BM1591" s="108"/>
    </row>
    <row r="1592" spans="4:65" ht="12.75">
      <c r="D1592" s="108"/>
      <c r="E1592" s="108"/>
      <c r="X1592" s="108"/>
      <c r="AC1592" s="108"/>
      <c r="AZ1592" s="108"/>
      <c r="BA1592" s="108"/>
      <c r="BL1592" s="108"/>
      <c r="BM1592" s="108"/>
    </row>
    <row r="1593" spans="4:65" ht="12.75">
      <c r="D1593" s="108"/>
      <c r="E1593" s="108"/>
      <c r="X1593" s="108"/>
      <c r="AC1593" s="108"/>
      <c r="AZ1593" s="108"/>
      <c r="BA1593" s="108"/>
      <c r="BL1593" s="108"/>
      <c r="BM1593" s="108"/>
    </row>
    <row r="1594" spans="4:65" ht="12.75">
      <c r="D1594" s="108"/>
      <c r="E1594" s="108"/>
      <c r="X1594" s="108"/>
      <c r="AC1594" s="108"/>
      <c r="AZ1594" s="108"/>
      <c r="BA1594" s="108"/>
      <c r="BL1594" s="108"/>
      <c r="BM1594" s="108"/>
    </row>
    <row r="1595" spans="4:65" ht="12.75">
      <c r="D1595" s="108"/>
      <c r="E1595" s="108"/>
      <c r="X1595" s="108"/>
      <c r="AC1595" s="108"/>
      <c r="AZ1595" s="108"/>
      <c r="BA1595" s="108"/>
      <c r="BL1595" s="108"/>
      <c r="BM1595" s="108"/>
    </row>
    <row r="1596" spans="4:65" ht="12.75">
      <c r="D1596" s="108"/>
      <c r="E1596" s="108"/>
      <c r="X1596" s="108"/>
      <c r="AC1596" s="108"/>
      <c r="AZ1596" s="108"/>
      <c r="BA1596" s="108"/>
      <c r="BL1596" s="108"/>
      <c r="BM1596" s="108"/>
    </row>
    <row r="1597" spans="4:65" ht="12.75">
      <c r="D1597" s="108"/>
      <c r="E1597" s="108"/>
      <c r="X1597" s="108"/>
      <c r="AC1597" s="108"/>
      <c r="AZ1597" s="108"/>
      <c r="BA1597" s="108"/>
      <c r="BL1597" s="108"/>
      <c r="BM1597" s="108"/>
    </row>
    <row r="1598" spans="4:65" ht="12.75">
      <c r="D1598" s="108"/>
      <c r="E1598" s="108"/>
      <c r="X1598" s="108"/>
      <c r="AC1598" s="108"/>
      <c r="AZ1598" s="108"/>
      <c r="BA1598" s="108"/>
      <c r="BL1598" s="108"/>
      <c r="BM1598" s="108"/>
    </row>
    <row r="1599" spans="4:65" ht="12.75">
      <c r="D1599" s="108"/>
      <c r="E1599" s="108"/>
      <c r="X1599" s="108"/>
      <c r="AC1599" s="108"/>
      <c r="AZ1599" s="108"/>
      <c r="BA1599" s="108"/>
      <c r="BL1599" s="108"/>
      <c r="BM1599" s="108"/>
    </row>
    <row r="1600" spans="4:65" ht="12.75">
      <c r="D1600" s="108"/>
      <c r="E1600" s="108"/>
      <c r="X1600" s="108"/>
      <c r="AC1600" s="108"/>
      <c r="AZ1600" s="108"/>
      <c r="BA1600" s="108"/>
      <c r="BL1600" s="108"/>
      <c r="BM1600" s="108"/>
    </row>
    <row r="1601" spans="4:65" ht="12.75">
      <c r="D1601" s="108"/>
      <c r="E1601" s="108"/>
      <c r="X1601" s="108"/>
      <c r="AC1601" s="108"/>
      <c r="AZ1601" s="108"/>
      <c r="BA1601" s="108"/>
      <c r="BL1601" s="108"/>
      <c r="BM1601" s="108"/>
    </row>
    <row r="1602" spans="4:65" ht="12.75">
      <c r="D1602" s="108"/>
      <c r="E1602" s="108"/>
      <c r="X1602" s="108"/>
      <c r="AC1602" s="108"/>
      <c r="AZ1602" s="108"/>
      <c r="BA1602" s="108"/>
      <c r="BL1602" s="108"/>
      <c r="BM1602" s="108"/>
    </row>
    <row r="1603" spans="4:65" ht="12.75">
      <c r="D1603" s="108"/>
      <c r="E1603" s="108"/>
      <c r="X1603" s="108"/>
      <c r="AC1603" s="108"/>
      <c r="AZ1603" s="108"/>
      <c r="BA1603" s="108"/>
      <c r="BL1603" s="108"/>
      <c r="BM1603" s="108"/>
    </row>
    <row r="1604" spans="4:65" ht="12.75">
      <c r="D1604" s="108"/>
      <c r="E1604" s="108"/>
      <c r="X1604" s="108"/>
      <c r="AC1604" s="108"/>
      <c r="AZ1604" s="108"/>
      <c r="BA1604" s="108"/>
      <c r="BL1604" s="108"/>
      <c r="BM1604" s="108"/>
    </row>
    <row r="1605" spans="4:65" ht="12.75">
      <c r="D1605" s="108"/>
      <c r="E1605" s="108"/>
      <c r="X1605" s="108"/>
      <c r="AC1605" s="108"/>
      <c r="AZ1605" s="108"/>
      <c r="BA1605" s="108"/>
      <c r="BL1605" s="108"/>
      <c r="BM1605" s="108"/>
    </row>
    <row r="1606" spans="4:65" ht="12.75">
      <c r="D1606" s="108"/>
      <c r="E1606" s="108"/>
      <c r="X1606" s="108"/>
      <c r="AC1606" s="108"/>
      <c r="AZ1606" s="108"/>
      <c r="BA1606" s="108"/>
      <c r="BL1606" s="108"/>
      <c r="BM1606" s="108"/>
    </row>
    <row r="1607" spans="4:64" ht="12.75">
      <c r="D1607" s="108"/>
      <c r="E1607" s="108"/>
      <c r="X1607" s="108"/>
      <c r="AC1607" s="108"/>
      <c r="AZ1607" s="108"/>
      <c r="BL1607" s="108"/>
    </row>
    <row r="1608" spans="4:64" ht="12.75">
      <c r="D1608" s="108"/>
      <c r="E1608" s="108"/>
      <c r="X1608" s="108"/>
      <c r="AC1608" s="108"/>
      <c r="AZ1608" s="108"/>
      <c r="BL1608" s="108"/>
    </row>
    <row r="1609" spans="4:64" ht="12.75">
      <c r="D1609" s="108"/>
      <c r="E1609" s="108"/>
      <c r="X1609" s="108"/>
      <c r="AC1609" s="108"/>
      <c r="AZ1609" s="108"/>
      <c r="BL1609" s="108"/>
    </row>
    <row r="1610" spans="4:64" ht="12.75">
      <c r="D1610" s="108"/>
      <c r="E1610" s="108"/>
      <c r="X1610" s="108"/>
      <c r="AC1610" s="108"/>
      <c r="AZ1610" s="108"/>
      <c r="BL1610" s="108"/>
    </row>
    <row r="1611" spans="4:64" ht="12.75">
      <c r="D1611" s="108"/>
      <c r="E1611" s="108"/>
      <c r="X1611" s="108"/>
      <c r="AC1611" s="108"/>
      <c r="AZ1611" s="108"/>
      <c r="BL1611" s="108"/>
    </row>
    <row r="1612" spans="4:64" ht="12.75">
      <c r="D1612" s="108"/>
      <c r="E1612" s="108"/>
      <c r="X1612" s="108"/>
      <c r="AC1612" s="108"/>
      <c r="AZ1612" s="108"/>
      <c r="BL1612" s="108"/>
    </row>
    <row r="1613" spans="4:64" ht="12.75">
      <c r="D1613" s="108"/>
      <c r="E1613" s="108"/>
      <c r="X1613" s="108"/>
      <c r="AC1613" s="108"/>
      <c r="AZ1613" s="108"/>
      <c r="BL1613" s="108"/>
    </row>
    <row r="1614" spans="4:64" ht="12.75">
      <c r="D1614" s="108"/>
      <c r="E1614" s="108"/>
      <c r="X1614" s="108"/>
      <c r="AC1614" s="108"/>
      <c r="AZ1614" s="108"/>
      <c r="BL1614" s="108"/>
    </row>
    <row r="1615" spans="4:64" ht="12.75">
      <c r="D1615" s="108"/>
      <c r="E1615" s="108"/>
      <c r="X1615" s="108"/>
      <c r="AC1615" s="108"/>
      <c r="AZ1615" s="108"/>
      <c r="BL1615" s="108"/>
    </row>
    <row r="1616" spans="4:65" ht="12.75">
      <c r="D1616" s="108"/>
      <c r="E1616" s="108"/>
      <c r="X1616" s="108"/>
      <c r="AC1616" s="108"/>
      <c r="AZ1616" s="108"/>
      <c r="BA1616" s="108"/>
      <c r="BL1616" s="108"/>
      <c r="BM1616" s="108"/>
    </row>
    <row r="1617" spans="4:65" ht="12.75">
      <c r="D1617" s="108"/>
      <c r="E1617" s="108"/>
      <c r="X1617" s="108"/>
      <c r="AC1617" s="108"/>
      <c r="AZ1617" s="108"/>
      <c r="BA1617" s="108"/>
      <c r="BL1617" s="108"/>
      <c r="BM1617" s="108"/>
    </row>
    <row r="1618" spans="4:65" ht="12.75">
      <c r="D1618" s="108"/>
      <c r="E1618" s="108"/>
      <c r="X1618" s="108"/>
      <c r="AC1618" s="108"/>
      <c r="AZ1618" s="108"/>
      <c r="BA1618" s="108"/>
      <c r="BL1618" s="108"/>
      <c r="BM1618" s="108"/>
    </row>
    <row r="1619" spans="4:65" ht="12.75">
      <c r="D1619" s="108"/>
      <c r="E1619" s="108"/>
      <c r="X1619" s="108"/>
      <c r="AC1619" s="108"/>
      <c r="AZ1619" s="108"/>
      <c r="BA1619" s="108"/>
      <c r="BL1619" s="108"/>
      <c r="BM1619" s="108"/>
    </row>
    <row r="1620" spans="4:65" ht="12.75">
      <c r="D1620" s="108"/>
      <c r="E1620" s="108"/>
      <c r="X1620" s="108"/>
      <c r="AC1620" s="108"/>
      <c r="AZ1620" s="108"/>
      <c r="BA1620" s="108"/>
      <c r="BL1620" s="108"/>
      <c r="BM1620" s="108"/>
    </row>
    <row r="1621" spans="4:65" ht="12.75">
      <c r="D1621" s="108"/>
      <c r="E1621" s="108"/>
      <c r="X1621" s="108"/>
      <c r="AC1621" s="108"/>
      <c r="AZ1621" s="108"/>
      <c r="BA1621" s="108"/>
      <c r="BL1621" s="108"/>
      <c r="BM1621" s="108"/>
    </row>
    <row r="1622" spans="4:65" ht="12.75">
      <c r="D1622" s="108"/>
      <c r="E1622" s="108"/>
      <c r="X1622" s="108"/>
      <c r="AC1622" s="108"/>
      <c r="AZ1622" s="108"/>
      <c r="BA1622" s="108"/>
      <c r="BL1622" s="108"/>
      <c r="BM1622" s="108"/>
    </row>
    <row r="1623" spans="4:65" ht="12.75">
      <c r="D1623" s="108"/>
      <c r="E1623" s="108"/>
      <c r="X1623" s="108"/>
      <c r="AC1623" s="108"/>
      <c r="AZ1623" s="108"/>
      <c r="BA1623" s="108"/>
      <c r="BL1623" s="108"/>
      <c r="BM1623" s="108"/>
    </row>
    <row r="1624" spans="4:64" ht="12.75">
      <c r="D1624" s="108"/>
      <c r="E1624" s="108"/>
      <c r="X1624" s="108"/>
      <c r="AC1624" s="108"/>
      <c r="AZ1624" s="108"/>
      <c r="BL1624" s="108"/>
    </row>
    <row r="1625" spans="4:65" ht="12.75">
      <c r="D1625" s="108"/>
      <c r="E1625" s="108"/>
      <c r="X1625" s="108"/>
      <c r="AC1625" s="108"/>
      <c r="AZ1625" s="108"/>
      <c r="BA1625" s="108"/>
      <c r="BL1625" s="108"/>
      <c r="BM1625" s="108"/>
    </row>
    <row r="1626" spans="4:65" ht="12.75">
      <c r="D1626" s="108"/>
      <c r="E1626" s="108"/>
      <c r="X1626" s="108"/>
      <c r="AC1626" s="108"/>
      <c r="AZ1626" s="108"/>
      <c r="BA1626" s="108"/>
      <c r="BL1626" s="108"/>
      <c r="BM1626" s="108"/>
    </row>
    <row r="1627" spans="4:65" ht="12.75">
      <c r="D1627" s="108"/>
      <c r="E1627" s="108"/>
      <c r="X1627" s="108"/>
      <c r="AC1627" s="108"/>
      <c r="AZ1627" s="108"/>
      <c r="BA1627" s="108"/>
      <c r="BL1627" s="108"/>
      <c r="BM1627" s="108"/>
    </row>
    <row r="1628" spans="4:65" ht="12.75">
      <c r="D1628" s="108"/>
      <c r="E1628" s="108"/>
      <c r="X1628" s="108"/>
      <c r="AC1628" s="108"/>
      <c r="AZ1628" s="108"/>
      <c r="BA1628" s="108"/>
      <c r="BL1628" s="108"/>
      <c r="BM1628" s="108"/>
    </row>
    <row r="1629" spans="4:65" ht="12.75">
      <c r="D1629" s="108"/>
      <c r="E1629" s="108"/>
      <c r="X1629" s="108"/>
      <c r="AC1629" s="108"/>
      <c r="AZ1629" s="108"/>
      <c r="BA1629" s="108"/>
      <c r="BL1629" s="108"/>
      <c r="BM1629" s="108"/>
    </row>
    <row r="1630" spans="4:65" ht="12.75">
      <c r="D1630" s="108"/>
      <c r="E1630" s="108"/>
      <c r="X1630" s="108"/>
      <c r="AC1630" s="108"/>
      <c r="AZ1630" s="108"/>
      <c r="BA1630" s="108"/>
      <c r="BL1630" s="108"/>
      <c r="BM1630" s="108"/>
    </row>
    <row r="1631" spans="4:65" ht="12.75">
      <c r="D1631" s="108"/>
      <c r="E1631" s="108"/>
      <c r="X1631" s="108"/>
      <c r="AC1631" s="108"/>
      <c r="AZ1631" s="108"/>
      <c r="BA1631" s="108"/>
      <c r="BL1631" s="108"/>
      <c r="BM1631" s="108"/>
    </row>
    <row r="1632" spans="4:65" ht="12.75">
      <c r="D1632" s="108"/>
      <c r="E1632" s="108"/>
      <c r="X1632" s="108"/>
      <c r="AC1632" s="108"/>
      <c r="AZ1632" s="108"/>
      <c r="BA1632" s="108"/>
      <c r="BL1632" s="108"/>
      <c r="BM1632" s="108"/>
    </row>
    <row r="1633" spans="4:65" ht="12.75">
      <c r="D1633" s="108"/>
      <c r="E1633" s="108"/>
      <c r="X1633" s="108"/>
      <c r="AC1633" s="108"/>
      <c r="AZ1633" s="108"/>
      <c r="BA1633" s="108"/>
      <c r="BL1633" s="108"/>
      <c r="BM1633" s="108"/>
    </row>
    <row r="1634" spans="4:65" ht="12.75">
      <c r="D1634" s="108"/>
      <c r="E1634" s="108"/>
      <c r="X1634" s="108"/>
      <c r="AC1634" s="108"/>
      <c r="AZ1634" s="108"/>
      <c r="BA1634" s="108"/>
      <c r="BL1634" s="108"/>
      <c r="BM1634" s="108"/>
    </row>
    <row r="1635" spans="4:52" ht="12.75">
      <c r="D1635" s="108"/>
      <c r="E1635" s="108"/>
      <c r="X1635" s="108"/>
      <c r="AC1635" s="108"/>
      <c r="AZ1635" s="108"/>
    </row>
    <row r="1636" spans="4:65" ht="12.75">
      <c r="D1636" s="108"/>
      <c r="E1636" s="108"/>
      <c r="X1636" s="108"/>
      <c r="AC1636" s="108"/>
      <c r="AZ1636" s="108"/>
      <c r="BA1636" s="108"/>
      <c r="BL1636" s="108"/>
      <c r="BM1636" s="108"/>
    </row>
    <row r="1637" spans="4:65" ht="12.75">
      <c r="D1637" s="108"/>
      <c r="E1637" s="108"/>
      <c r="X1637" s="108"/>
      <c r="AC1637" s="108"/>
      <c r="AZ1637" s="108"/>
      <c r="BA1637" s="108"/>
      <c r="BL1637" s="108"/>
      <c r="BM1637" s="108"/>
    </row>
    <row r="1638" spans="4:65" ht="12.75">
      <c r="D1638" s="108"/>
      <c r="E1638" s="108"/>
      <c r="X1638" s="108"/>
      <c r="AC1638" s="108"/>
      <c r="AZ1638" s="108"/>
      <c r="BA1638" s="108"/>
      <c r="BL1638" s="108"/>
      <c r="BM1638" s="108"/>
    </row>
    <row r="1639" spans="4:65" ht="12.75">
      <c r="D1639" s="108"/>
      <c r="E1639" s="108"/>
      <c r="X1639" s="108"/>
      <c r="AC1639" s="108"/>
      <c r="AZ1639" s="108"/>
      <c r="BA1639" s="108"/>
      <c r="BL1639" s="108"/>
      <c r="BM1639" s="108"/>
    </row>
    <row r="1640" spans="4:65" ht="12.75">
      <c r="D1640" s="108"/>
      <c r="E1640" s="108"/>
      <c r="X1640" s="108"/>
      <c r="AC1640" s="108"/>
      <c r="AZ1640" s="108"/>
      <c r="BA1640" s="108"/>
      <c r="BL1640" s="108"/>
      <c r="BM1640" s="108"/>
    </row>
    <row r="1641" spans="4:65" ht="12.75">
      <c r="D1641" s="108"/>
      <c r="E1641" s="108"/>
      <c r="X1641" s="108"/>
      <c r="AC1641" s="108"/>
      <c r="AZ1641" s="108"/>
      <c r="BA1641" s="108"/>
      <c r="BL1641" s="108"/>
      <c r="BM1641" s="108"/>
    </row>
    <row r="1642" spans="4:65" ht="12.75">
      <c r="D1642" s="108"/>
      <c r="E1642" s="108"/>
      <c r="X1642" s="108"/>
      <c r="AC1642" s="108"/>
      <c r="AZ1642" s="108"/>
      <c r="BA1642" s="108"/>
      <c r="BL1642" s="108"/>
      <c r="BM1642" s="108"/>
    </row>
    <row r="1643" spans="4:65" ht="12.75">
      <c r="D1643" s="108"/>
      <c r="E1643" s="108"/>
      <c r="X1643" s="108"/>
      <c r="AC1643" s="108"/>
      <c r="AZ1643" s="108"/>
      <c r="BA1643" s="108"/>
      <c r="BL1643" s="108"/>
      <c r="BM1643" s="108"/>
    </row>
    <row r="1644" spans="4:65" ht="12.75">
      <c r="D1644" s="108"/>
      <c r="E1644" s="108"/>
      <c r="X1644" s="108"/>
      <c r="AC1644" s="108"/>
      <c r="AZ1644" s="108"/>
      <c r="BA1644" s="108"/>
      <c r="BL1644" s="108"/>
      <c r="BM1644" s="108"/>
    </row>
    <row r="1645" spans="4:65" ht="12.75">
      <c r="D1645" s="108"/>
      <c r="E1645" s="108"/>
      <c r="X1645" s="108"/>
      <c r="AC1645" s="108"/>
      <c r="AZ1645" s="108"/>
      <c r="BA1645" s="108"/>
      <c r="BL1645" s="108"/>
      <c r="BM1645" s="108"/>
    </row>
    <row r="1646" spans="4:65" ht="12.75">
      <c r="D1646" s="108"/>
      <c r="E1646" s="108"/>
      <c r="X1646" s="108"/>
      <c r="AC1646" s="108"/>
      <c r="AZ1646" s="108"/>
      <c r="BA1646" s="108"/>
      <c r="BL1646" s="108"/>
      <c r="BM1646" s="108"/>
    </row>
    <row r="1647" spans="4:65" ht="12.75">
      <c r="D1647" s="108"/>
      <c r="E1647" s="108"/>
      <c r="X1647" s="108"/>
      <c r="AC1647" s="108"/>
      <c r="AZ1647" s="108"/>
      <c r="BA1647" s="108"/>
      <c r="BL1647" s="108"/>
      <c r="BM1647" s="108"/>
    </row>
    <row r="1648" spans="4:65" ht="12.75">
      <c r="D1648" s="108"/>
      <c r="E1648" s="108"/>
      <c r="X1648" s="108"/>
      <c r="AC1648" s="108"/>
      <c r="AZ1648" s="108"/>
      <c r="BA1648" s="108"/>
      <c r="BL1648" s="108"/>
      <c r="BM1648" s="108"/>
    </row>
    <row r="1649" spans="4:65" ht="12.75">
      <c r="D1649" s="108"/>
      <c r="E1649" s="108"/>
      <c r="X1649" s="108"/>
      <c r="AC1649" s="108"/>
      <c r="AZ1649" s="108"/>
      <c r="BA1649" s="108"/>
      <c r="BL1649" s="108"/>
      <c r="BM1649" s="108"/>
    </row>
    <row r="1650" spans="4:65" ht="12.75">
      <c r="D1650" s="108"/>
      <c r="E1650" s="108"/>
      <c r="X1650" s="108"/>
      <c r="AC1650" s="108"/>
      <c r="AZ1650" s="108"/>
      <c r="BA1650" s="108"/>
      <c r="BL1650" s="108"/>
      <c r="BM1650" s="108"/>
    </row>
    <row r="1651" spans="4:65" ht="12.75">
      <c r="D1651" s="108"/>
      <c r="E1651" s="108"/>
      <c r="X1651" s="108"/>
      <c r="AC1651" s="108"/>
      <c r="AZ1651" s="108"/>
      <c r="BA1651" s="108"/>
      <c r="BL1651" s="108"/>
      <c r="BM1651" s="108"/>
    </row>
    <row r="1652" spans="4:65" ht="12.75">
      <c r="D1652" s="108"/>
      <c r="E1652" s="108"/>
      <c r="X1652" s="108"/>
      <c r="AC1652" s="108"/>
      <c r="AZ1652" s="108"/>
      <c r="BA1652" s="108"/>
      <c r="BL1652" s="108"/>
      <c r="BM1652" s="108"/>
    </row>
    <row r="1653" spans="4:65" ht="12.75">
      <c r="D1653" s="108"/>
      <c r="E1653" s="108"/>
      <c r="X1653" s="108"/>
      <c r="AC1653" s="108"/>
      <c r="AZ1653" s="108"/>
      <c r="BA1653" s="108"/>
      <c r="BL1653" s="108"/>
      <c r="BM1653" s="108"/>
    </row>
    <row r="1654" spans="4:65" ht="12.75">
      <c r="D1654" s="108"/>
      <c r="E1654" s="108"/>
      <c r="X1654" s="108"/>
      <c r="AC1654" s="108"/>
      <c r="AZ1654" s="108"/>
      <c r="BA1654" s="108"/>
      <c r="BL1654" s="108"/>
      <c r="BM1654" s="108"/>
    </row>
    <row r="1655" spans="4:65" ht="12.75">
      <c r="D1655" s="108"/>
      <c r="E1655" s="108"/>
      <c r="X1655" s="108"/>
      <c r="AC1655" s="108"/>
      <c r="AZ1655" s="108"/>
      <c r="BA1655" s="108"/>
      <c r="BL1655" s="108"/>
      <c r="BM1655" s="108"/>
    </row>
    <row r="1656" spans="4:65" ht="12.75">
      <c r="D1656" s="108"/>
      <c r="E1656" s="108"/>
      <c r="X1656" s="108"/>
      <c r="AC1656" s="108"/>
      <c r="AZ1656" s="108"/>
      <c r="BA1656" s="108"/>
      <c r="BL1656" s="108"/>
      <c r="BM1656" s="108"/>
    </row>
    <row r="1657" spans="4:65" ht="12.75">
      <c r="D1657" s="108"/>
      <c r="E1657" s="108"/>
      <c r="X1657" s="108"/>
      <c r="AC1657" s="108"/>
      <c r="AZ1657" s="108"/>
      <c r="BA1657" s="108"/>
      <c r="BL1657" s="108"/>
      <c r="BM1657" s="108"/>
    </row>
    <row r="1658" spans="4:65" ht="12.75">
      <c r="D1658" s="108"/>
      <c r="E1658" s="108"/>
      <c r="X1658" s="108"/>
      <c r="AC1658" s="108"/>
      <c r="AZ1658" s="108"/>
      <c r="BA1658" s="108"/>
      <c r="BL1658" s="108"/>
      <c r="BM1658" s="108"/>
    </row>
    <row r="1659" spans="4:65" ht="12.75">
      <c r="D1659" s="108"/>
      <c r="E1659" s="108"/>
      <c r="X1659" s="108"/>
      <c r="AC1659" s="108"/>
      <c r="AZ1659" s="108"/>
      <c r="BA1659" s="108"/>
      <c r="BL1659" s="108"/>
      <c r="BM1659" s="108"/>
    </row>
    <row r="1660" spans="4:65" ht="12.75">
      <c r="D1660" s="108"/>
      <c r="E1660" s="108"/>
      <c r="X1660" s="108"/>
      <c r="AC1660" s="108"/>
      <c r="AZ1660" s="108"/>
      <c r="BA1660" s="108"/>
      <c r="BL1660" s="108"/>
      <c r="BM1660" s="108"/>
    </row>
    <row r="1661" spans="4:65" ht="12.75">
      <c r="D1661" s="108"/>
      <c r="E1661" s="108"/>
      <c r="X1661" s="108"/>
      <c r="AC1661" s="108"/>
      <c r="AZ1661" s="108"/>
      <c r="BA1661" s="108"/>
      <c r="BL1661" s="108"/>
      <c r="BM1661" s="108"/>
    </row>
    <row r="1662" spans="4:52" ht="12.75">
      <c r="D1662" s="108"/>
      <c r="E1662" s="108"/>
      <c r="X1662" s="108"/>
      <c r="AC1662" s="108"/>
      <c r="AZ1662" s="108"/>
    </row>
    <row r="1663" spans="4:65" ht="12.75">
      <c r="D1663" s="108"/>
      <c r="E1663" s="108"/>
      <c r="X1663" s="108"/>
      <c r="AC1663" s="108"/>
      <c r="AZ1663" s="108"/>
      <c r="BA1663" s="108"/>
      <c r="BL1663" s="108"/>
      <c r="BM1663" s="108"/>
    </row>
    <row r="1664" spans="4:64" ht="12.75">
      <c r="D1664" s="108"/>
      <c r="E1664" s="108"/>
      <c r="X1664" s="108"/>
      <c r="AC1664" s="108"/>
      <c r="AZ1664" s="108"/>
      <c r="BL1664" s="108"/>
    </row>
    <row r="1665" spans="4:65" ht="12.75">
      <c r="D1665" s="108"/>
      <c r="E1665" s="108"/>
      <c r="X1665" s="108"/>
      <c r="AC1665" s="108"/>
      <c r="AZ1665" s="108"/>
      <c r="BA1665" s="108"/>
      <c r="BL1665" s="108"/>
      <c r="BM1665" s="108"/>
    </row>
    <row r="1666" spans="4:65" ht="12.75">
      <c r="D1666" s="108"/>
      <c r="E1666" s="108"/>
      <c r="X1666" s="108"/>
      <c r="AC1666" s="108"/>
      <c r="AZ1666" s="108"/>
      <c r="BA1666" s="108"/>
      <c r="BL1666" s="108"/>
      <c r="BM1666" s="108"/>
    </row>
    <row r="1667" spans="4:64" ht="12.75">
      <c r="D1667" s="108"/>
      <c r="E1667" s="108"/>
      <c r="X1667" s="108"/>
      <c r="AC1667" s="108"/>
      <c r="AZ1667" s="108"/>
      <c r="BL1667" s="108"/>
    </row>
    <row r="1668" spans="4:65" ht="12.75">
      <c r="D1668" s="108"/>
      <c r="E1668" s="108"/>
      <c r="X1668" s="108"/>
      <c r="AC1668" s="108"/>
      <c r="AZ1668" s="108"/>
      <c r="BA1668" s="108"/>
      <c r="BL1668" s="108"/>
      <c r="BM1668" s="108"/>
    </row>
    <row r="1669" spans="4:65" ht="12.75">
      <c r="D1669" s="108"/>
      <c r="E1669" s="108"/>
      <c r="X1669" s="108"/>
      <c r="AC1669" s="108"/>
      <c r="AZ1669" s="108"/>
      <c r="BA1669" s="108"/>
      <c r="BL1669" s="108"/>
      <c r="BM1669" s="108"/>
    </row>
    <row r="1670" spans="4:65" ht="12.75">
      <c r="D1670" s="108"/>
      <c r="E1670" s="108"/>
      <c r="X1670" s="108"/>
      <c r="AC1670" s="108"/>
      <c r="AZ1670" s="108"/>
      <c r="BA1670" s="108"/>
      <c r="BL1670" s="108"/>
      <c r="BM1670" s="108"/>
    </row>
    <row r="1671" spans="4:65" ht="12.75">
      <c r="D1671" s="108"/>
      <c r="E1671" s="108"/>
      <c r="X1671" s="108"/>
      <c r="AC1671" s="108"/>
      <c r="AZ1671" s="108"/>
      <c r="BA1671" s="108"/>
      <c r="BL1671" s="108"/>
      <c r="BM1671" s="108"/>
    </row>
    <row r="1672" spans="4:64" ht="12.75">
      <c r="D1672" s="108"/>
      <c r="E1672" s="108"/>
      <c r="X1672" s="108"/>
      <c r="AC1672" s="108"/>
      <c r="AZ1672" s="108"/>
      <c r="BL1672" s="108"/>
    </row>
    <row r="1673" spans="4:64" ht="12.75">
      <c r="D1673" s="108"/>
      <c r="E1673" s="108"/>
      <c r="X1673" s="108"/>
      <c r="AC1673" s="108"/>
      <c r="AZ1673" s="108"/>
      <c r="BL1673" s="108"/>
    </row>
    <row r="1674" spans="4:65" ht="12.75">
      <c r="D1674" s="108"/>
      <c r="E1674" s="108"/>
      <c r="X1674" s="108"/>
      <c r="AC1674" s="108"/>
      <c r="AZ1674" s="108"/>
      <c r="BA1674" s="108"/>
      <c r="BL1674" s="108"/>
      <c r="BM1674" s="108"/>
    </row>
    <row r="1675" spans="4:64" ht="12.75">
      <c r="D1675" s="108"/>
      <c r="E1675" s="108"/>
      <c r="X1675" s="108"/>
      <c r="AC1675" s="108"/>
      <c r="AZ1675" s="108"/>
      <c r="BL1675" s="108"/>
    </row>
    <row r="1676" spans="4:64" ht="12.75">
      <c r="D1676" s="108"/>
      <c r="E1676" s="108"/>
      <c r="X1676" s="108"/>
      <c r="AC1676" s="108"/>
      <c r="AZ1676" s="108"/>
      <c r="BL1676" s="108"/>
    </row>
    <row r="1677" spans="4:64" ht="12.75">
      <c r="D1677" s="108"/>
      <c r="E1677" s="108"/>
      <c r="X1677" s="108"/>
      <c r="AC1677" s="108"/>
      <c r="AZ1677" s="108"/>
      <c r="BL1677" s="108"/>
    </row>
    <row r="1678" spans="4:64" ht="12.75">
      <c r="D1678" s="108"/>
      <c r="E1678" s="108"/>
      <c r="X1678" s="108"/>
      <c r="AC1678" s="108"/>
      <c r="AZ1678" s="108"/>
      <c r="BL1678" s="108"/>
    </row>
    <row r="1679" spans="4:64" ht="12.75">
      <c r="D1679" s="108"/>
      <c r="E1679" s="108"/>
      <c r="X1679" s="108"/>
      <c r="AC1679" s="108"/>
      <c r="AZ1679" s="108"/>
      <c r="BL1679" s="108"/>
    </row>
    <row r="1680" spans="4:65" ht="12.75">
      <c r="D1680" s="108"/>
      <c r="E1680" s="108"/>
      <c r="X1680" s="108"/>
      <c r="AC1680" s="108"/>
      <c r="AZ1680" s="108"/>
      <c r="BA1680" s="108"/>
      <c r="BL1680" s="108"/>
      <c r="BM1680" s="108"/>
    </row>
    <row r="1681" spans="4:64" ht="12.75">
      <c r="D1681" s="108"/>
      <c r="E1681" s="108"/>
      <c r="X1681" s="108"/>
      <c r="AC1681" s="108"/>
      <c r="AZ1681" s="108"/>
      <c r="BL1681" s="108"/>
    </row>
    <row r="1682" spans="4:65" ht="12.75">
      <c r="D1682" s="108"/>
      <c r="E1682" s="108"/>
      <c r="X1682" s="108"/>
      <c r="AC1682" s="108"/>
      <c r="AZ1682" s="108"/>
      <c r="BA1682" s="108"/>
      <c r="BL1682" s="108"/>
      <c r="BM1682" s="108"/>
    </row>
    <row r="1683" spans="4:65" ht="12.75">
      <c r="D1683" s="108"/>
      <c r="E1683" s="108"/>
      <c r="X1683" s="108"/>
      <c r="AC1683" s="108"/>
      <c r="AZ1683" s="108"/>
      <c r="BA1683" s="108"/>
      <c r="BL1683" s="108"/>
      <c r="BM1683" s="108"/>
    </row>
    <row r="1684" spans="4:65" ht="12.75">
      <c r="D1684" s="108"/>
      <c r="E1684" s="108"/>
      <c r="X1684" s="108"/>
      <c r="AC1684" s="108"/>
      <c r="AZ1684" s="108"/>
      <c r="BA1684" s="108"/>
      <c r="BL1684" s="108"/>
      <c r="BM1684" s="108"/>
    </row>
    <row r="1685" spans="4:65" ht="12.75">
      <c r="D1685" s="108"/>
      <c r="E1685" s="108"/>
      <c r="X1685" s="108"/>
      <c r="AC1685" s="108"/>
      <c r="AZ1685" s="108"/>
      <c r="BA1685" s="108"/>
      <c r="BL1685" s="108"/>
      <c r="BM1685" s="108"/>
    </row>
    <row r="1686" spans="4:65" ht="12.75">
      <c r="D1686" s="108"/>
      <c r="E1686" s="108"/>
      <c r="X1686" s="108"/>
      <c r="AC1686" s="108"/>
      <c r="AZ1686" s="108"/>
      <c r="BA1686" s="108"/>
      <c r="BL1686" s="108"/>
      <c r="BM1686" s="108"/>
    </row>
    <row r="1687" spans="4:65" ht="12.75">
      <c r="D1687" s="108"/>
      <c r="E1687" s="108"/>
      <c r="X1687" s="108"/>
      <c r="AC1687" s="108"/>
      <c r="AZ1687" s="108"/>
      <c r="BA1687" s="108"/>
      <c r="BL1687" s="108"/>
      <c r="BM1687" s="108"/>
    </row>
    <row r="1688" spans="4:65" ht="12.75">
      <c r="D1688" s="108"/>
      <c r="E1688" s="108"/>
      <c r="X1688" s="108"/>
      <c r="AC1688" s="108"/>
      <c r="AZ1688" s="108"/>
      <c r="BA1688" s="108"/>
      <c r="BL1688" s="108"/>
      <c r="BM1688" s="108"/>
    </row>
    <row r="1689" spans="4:65" ht="12.75">
      <c r="D1689" s="108"/>
      <c r="E1689" s="108"/>
      <c r="X1689" s="108"/>
      <c r="AC1689" s="108"/>
      <c r="AZ1689" s="108"/>
      <c r="BA1689" s="108"/>
      <c r="BL1689" s="108"/>
      <c r="BM1689" s="108"/>
    </row>
    <row r="1690" spans="4:65" ht="12.75">
      <c r="D1690" s="108"/>
      <c r="E1690" s="108"/>
      <c r="X1690" s="108"/>
      <c r="AC1690" s="108"/>
      <c r="AZ1690" s="108"/>
      <c r="BA1690" s="108"/>
      <c r="BL1690" s="108"/>
      <c r="BM1690" s="108"/>
    </row>
    <row r="1691" spans="4:65" ht="12.75">
      <c r="D1691" s="108"/>
      <c r="E1691" s="108"/>
      <c r="X1691" s="108"/>
      <c r="AC1691" s="108"/>
      <c r="AZ1691" s="108"/>
      <c r="BA1691" s="108"/>
      <c r="BL1691" s="108"/>
      <c r="BM1691" s="108"/>
    </row>
    <row r="1692" spans="4:65" ht="12.75">
      <c r="D1692" s="108"/>
      <c r="E1692" s="108"/>
      <c r="X1692" s="108"/>
      <c r="AC1692" s="108"/>
      <c r="AZ1692" s="108"/>
      <c r="BA1692" s="108"/>
      <c r="BL1692" s="108"/>
      <c r="BM1692" s="108"/>
    </row>
    <row r="1693" spans="4:65" ht="12.75">
      <c r="D1693" s="108"/>
      <c r="E1693" s="108"/>
      <c r="X1693" s="108"/>
      <c r="AC1693" s="108"/>
      <c r="AZ1693" s="108"/>
      <c r="BA1693" s="108"/>
      <c r="BL1693" s="108"/>
      <c r="BM1693" s="108"/>
    </row>
    <row r="1694" spans="4:65" ht="12.75">
      <c r="D1694" s="108"/>
      <c r="E1694" s="108"/>
      <c r="X1694" s="108"/>
      <c r="AC1694" s="108"/>
      <c r="AZ1694" s="108"/>
      <c r="BA1694" s="108"/>
      <c r="BL1694" s="108"/>
      <c r="BM1694" s="108"/>
    </row>
    <row r="1695" spans="4:65" ht="12.75">
      <c r="D1695" s="108"/>
      <c r="E1695" s="108"/>
      <c r="X1695" s="108"/>
      <c r="AC1695" s="108"/>
      <c r="AZ1695" s="108"/>
      <c r="BA1695" s="108"/>
      <c r="BL1695" s="108"/>
      <c r="BM1695" s="108"/>
    </row>
    <row r="1696" spans="4:65" ht="12.75">
      <c r="D1696" s="108"/>
      <c r="E1696" s="108"/>
      <c r="X1696" s="108"/>
      <c r="AC1696" s="108"/>
      <c r="AZ1696" s="108"/>
      <c r="BA1696" s="108"/>
      <c r="BL1696" s="108"/>
      <c r="BM1696" s="108"/>
    </row>
    <row r="1697" spans="4:65" ht="12.75">
      <c r="D1697" s="108"/>
      <c r="E1697" s="108"/>
      <c r="X1697" s="108"/>
      <c r="AC1697" s="108"/>
      <c r="AZ1697" s="108"/>
      <c r="BA1697" s="108"/>
      <c r="BL1697" s="108"/>
      <c r="BM1697" s="108"/>
    </row>
    <row r="1698" spans="4:65" ht="12.75">
      <c r="D1698" s="108"/>
      <c r="E1698" s="108"/>
      <c r="X1698" s="108"/>
      <c r="AC1698" s="108"/>
      <c r="AZ1698" s="108"/>
      <c r="BA1698" s="108"/>
      <c r="BL1698" s="108"/>
      <c r="BM1698" s="108"/>
    </row>
    <row r="1699" spans="4:65" ht="12.75">
      <c r="D1699" s="108"/>
      <c r="E1699" s="108"/>
      <c r="X1699" s="108"/>
      <c r="AC1699" s="108"/>
      <c r="AZ1699" s="108"/>
      <c r="BA1699" s="108"/>
      <c r="BL1699" s="108"/>
      <c r="BM1699" s="108"/>
    </row>
    <row r="1700" spans="4:65" ht="12.75">
      <c r="D1700" s="108"/>
      <c r="E1700" s="108"/>
      <c r="X1700" s="108"/>
      <c r="AC1700" s="108"/>
      <c r="AZ1700" s="108"/>
      <c r="BA1700" s="108"/>
      <c r="BL1700" s="108"/>
      <c r="BM1700" s="108"/>
    </row>
    <row r="1701" spans="4:65" ht="12.75">
      <c r="D1701" s="108"/>
      <c r="E1701" s="108"/>
      <c r="X1701" s="108"/>
      <c r="AC1701" s="108"/>
      <c r="AZ1701" s="108"/>
      <c r="BA1701" s="108"/>
      <c r="BL1701" s="108"/>
      <c r="BM1701" s="108"/>
    </row>
    <row r="1702" spans="4:65" ht="12.75">
      <c r="D1702" s="108"/>
      <c r="E1702" s="108"/>
      <c r="X1702" s="108"/>
      <c r="AC1702" s="108"/>
      <c r="AZ1702" s="108"/>
      <c r="BA1702" s="108"/>
      <c r="BL1702" s="108"/>
      <c r="BM1702" s="108"/>
    </row>
    <row r="1703" spans="4:65" ht="12.75">
      <c r="D1703" s="108"/>
      <c r="E1703" s="108"/>
      <c r="X1703" s="108"/>
      <c r="AC1703" s="108"/>
      <c r="AZ1703" s="108"/>
      <c r="BA1703" s="108"/>
      <c r="BL1703" s="108"/>
      <c r="BM1703" s="108"/>
    </row>
    <row r="1704" spans="4:65" ht="12.75">
      <c r="D1704" s="108"/>
      <c r="E1704" s="108"/>
      <c r="X1704" s="108"/>
      <c r="AC1704" s="108"/>
      <c r="AZ1704" s="108"/>
      <c r="BA1704" s="108"/>
      <c r="BL1704" s="108"/>
      <c r="BM1704" s="108"/>
    </row>
    <row r="1705" spans="4:65" ht="12.75">
      <c r="D1705" s="108"/>
      <c r="E1705" s="108"/>
      <c r="X1705" s="108"/>
      <c r="AC1705" s="108"/>
      <c r="AZ1705" s="108"/>
      <c r="BA1705" s="108"/>
      <c r="BL1705" s="108"/>
      <c r="BM1705" s="108"/>
    </row>
    <row r="1706" spans="4:65" ht="12.75">
      <c r="D1706" s="108"/>
      <c r="E1706" s="108"/>
      <c r="X1706" s="108"/>
      <c r="AC1706" s="108"/>
      <c r="AZ1706" s="108"/>
      <c r="BA1706" s="108"/>
      <c r="BL1706" s="108"/>
      <c r="BM1706" s="108"/>
    </row>
    <row r="1707" spans="4:65" ht="12.75">
      <c r="D1707" s="108"/>
      <c r="E1707" s="108"/>
      <c r="X1707" s="108"/>
      <c r="AC1707" s="108"/>
      <c r="AZ1707" s="108"/>
      <c r="BA1707" s="108"/>
      <c r="BL1707" s="108"/>
      <c r="BM1707" s="108"/>
    </row>
    <row r="1708" spans="4:65" ht="12.75">
      <c r="D1708" s="108"/>
      <c r="E1708" s="108"/>
      <c r="X1708" s="108"/>
      <c r="AC1708" s="108"/>
      <c r="AZ1708" s="108"/>
      <c r="BA1708" s="108"/>
      <c r="BL1708" s="108"/>
      <c r="BM1708" s="108"/>
    </row>
    <row r="1709" spans="4:65" ht="12.75">
      <c r="D1709" s="108"/>
      <c r="E1709" s="108"/>
      <c r="X1709" s="108"/>
      <c r="AC1709" s="108"/>
      <c r="AZ1709" s="108"/>
      <c r="BA1709" s="108"/>
      <c r="BL1709" s="108"/>
      <c r="BM1709" s="108"/>
    </row>
    <row r="1710" spans="4:65" ht="12.75">
      <c r="D1710" s="108"/>
      <c r="E1710" s="108"/>
      <c r="X1710" s="108"/>
      <c r="AC1710" s="108"/>
      <c r="AZ1710" s="108"/>
      <c r="BA1710" s="108"/>
      <c r="BL1710" s="108"/>
      <c r="BM1710" s="108"/>
    </row>
    <row r="1711" spans="4:65" ht="12.75">
      <c r="D1711" s="108"/>
      <c r="E1711" s="108"/>
      <c r="X1711" s="108"/>
      <c r="AC1711" s="108"/>
      <c r="AZ1711" s="108"/>
      <c r="BA1711" s="108"/>
      <c r="BL1711" s="108"/>
      <c r="BM1711" s="108"/>
    </row>
    <row r="1712" spans="4:65" ht="12.75">
      <c r="D1712" s="108"/>
      <c r="E1712" s="108"/>
      <c r="X1712" s="108"/>
      <c r="AC1712" s="108"/>
      <c r="AZ1712" s="108"/>
      <c r="BA1712" s="108"/>
      <c r="BL1712" s="108"/>
      <c r="BM1712" s="108"/>
    </row>
    <row r="1713" spans="4:65" ht="12.75">
      <c r="D1713" s="108"/>
      <c r="E1713" s="108"/>
      <c r="X1713" s="108"/>
      <c r="AC1713" s="108"/>
      <c r="AZ1713" s="108"/>
      <c r="BA1713" s="108"/>
      <c r="BL1713" s="108"/>
      <c r="BM1713" s="108"/>
    </row>
    <row r="1714" spans="4:65" ht="12.75">
      <c r="D1714" s="108"/>
      <c r="E1714" s="108"/>
      <c r="X1714" s="108"/>
      <c r="AC1714" s="108"/>
      <c r="AZ1714" s="108"/>
      <c r="BA1714" s="108"/>
      <c r="BL1714" s="108"/>
      <c r="BM1714" s="108"/>
    </row>
    <row r="1715" spans="4:65" ht="12.75">
      <c r="D1715" s="108"/>
      <c r="E1715" s="108"/>
      <c r="X1715" s="108"/>
      <c r="AC1715" s="108"/>
      <c r="AZ1715" s="108"/>
      <c r="BA1715" s="108"/>
      <c r="BL1715" s="108"/>
      <c r="BM1715" s="108"/>
    </row>
    <row r="1716" spans="4:65" ht="12.75">
      <c r="D1716" s="108"/>
      <c r="E1716" s="108"/>
      <c r="X1716" s="108"/>
      <c r="AC1716" s="108"/>
      <c r="AZ1716" s="108"/>
      <c r="BA1716" s="108"/>
      <c r="BL1716" s="108"/>
      <c r="BM1716" s="108"/>
    </row>
    <row r="1717" spans="4:65" ht="12.75">
      <c r="D1717" s="108"/>
      <c r="E1717" s="108"/>
      <c r="X1717" s="108"/>
      <c r="AC1717" s="108"/>
      <c r="AZ1717" s="108"/>
      <c r="BA1717" s="108"/>
      <c r="BL1717" s="108"/>
      <c r="BM1717" s="108"/>
    </row>
    <row r="1718" spans="4:65" ht="12.75">
      <c r="D1718" s="108"/>
      <c r="E1718" s="108"/>
      <c r="X1718" s="108"/>
      <c r="AC1718" s="108"/>
      <c r="AZ1718" s="108"/>
      <c r="BA1718" s="108"/>
      <c r="BL1718" s="108"/>
      <c r="BM1718" s="108"/>
    </row>
    <row r="1719" spans="4:65" ht="12.75">
      <c r="D1719" s="108"/>
      <c r="E1719" s="108"/>
      <c r="X1719" s="108"/>
      <c r="AC1719" s="108"/>
      <c r="AZ1719" s="108"/>
      <c r="BA1719" s="108"/>
      <c r="BL1719" s="108"/>
      <c r="BM1719" s="108"/>
    </row>
    <row r="1720" spans="4:65" ht="12.75">
      <c r="D1720" s="108"/>
      <c r="E1720" s="108"/>
      <c r="X1720" s="108"/>
      <c r="AC1720" s="108"/>
      <c r="AZ1720" s="108"/>
      <c r="BA1720" s="108"/>
      <c r="BL1720" s="108"/>
      <c r="BM1720" s="108"/>
    </row>
    <row r="1721" spans="4:65" ht="12.75">
      <c r="D1721" s="108"/>
      <c r="E1721" s="108"/>
      <c r="X1721" s="108"/>
      <c r="AC1721" s="108"/>
      <c r="AZ1721" s="108"/>
      <c r="BA1721" s="108"/>
      <c r="BL1721" s="108"/>
      <c r="BM1721" s="108"/>
    </row>
    <row r="1722" spans="4:65" ht="12.75">
      <c r="D1722" s="108"/>
      <c r="E1722" s="108"/>
      <c r="X1722" s="108"/>
      <c r="AC1722" s="108"/>
      <c r="AZ1722" s="108"/>
      <c r="BA1722" s="108"/>
      <c r="BL1722" s="108"/>
      <c r="BM1722" s="108"/>
    </row>
    <row r="1723" spans="4:65" ht="12.75">
      <c r="D1723" s="108"/>
      <c r="E1723" s="108"/>
      <c r="X1723" s="108"/>
      <c r="AC1723" s="108"/>
      <c r="AZ1723" s="108"/>
      <c r="BA1723" s="108"/>
      <c r="BL1723" s="108"/>
      <c r="BM1723" s="108"/>
    </row>
    <row r="1724" spans="4:65" ht="12.75">
      <c r="D1724" s="108"/>
      <c r="E1724" s="108"/>
      <c r="X1724" s="108"/>
      <c r="AC1724" s="108"/>
      <c r="AZ1724" s="108"/>
      <c r="BA1724" s="108"/>
      <c r="BL1724" s="108"/>
      <c r="BM1724" s="108"/>
    </row>
    <row r="1725" spans="4:65" ht="12.75">
      <c r="D1725" s="108"/>
      <c r="E1725" s="108"/>
      <c r="X1725" s="108"/>
      <c r="AC1725" s="108"/>
      <c r="AZ1725" s="108"/>
      <c r="BA1725" s="108"/>
      <c r="BL1725" s="108"/>
      <c r="BM1725" s="108"/>
    </row>
    <row r="1726" spans="4:65" ht="12.75">
      <c r="D1726" s="108"/>
      <c r="E1726" s="108"/>
      <c r="X1726" s="108"/>
      <c r="AC1726" s="108"/>
      <c r="AZ1726" s="108"/>
      <c r="BA1726" s="108"/>
      <c r="BL1726" s="108"/>
      <c r="BM1726" s="108"/>
    </row>
    <row r="1727" spans="4:65" ht="12.75">
      <c r="D1727" s="108"/>
      <c r="E1727" s="108"/>
      <c r="X1727" s="108"/>
      <c r="AC1727" s="108"/>
      <c r="AZ1727" s="108"/>
      <c r="BA1727" s="108"/>
      <c r="BL1727" s="108"/>
      <c r="BM1727" s="108"/>
    </row>
    <row r="1728" spans="4:65" ht="12.75">
      <c r="D1728" s="108"/>
      <c r="E1728" s="108"/>
      <c r="X1728" s="108"/>
      <c r="AC1728" s="108"/>
      <c r="AT1728" s="136"/>
      <c r="AZ1728" s="108"/>
      <c r="BA1728" s="108"/>
      <c r="BL1728" s="108"/>
      <c r="BM1728" s="108"/>
    </row>
    <row r="1729" spans="4:65" ht="12.75">
      <c r="D1729" s="108"/>
      <c r="E1729" s="108"/>
      <c r="X1729" s="108"/>
      <c r="AC1729" s="108"/>
      <c r="AZ1729" s="108"/>
      <c r="BA1729" s="108"/>
      <c r="BL1729" s="108"/>
      <c r="BM1729" s="108"/>
    </row>
    <row r="1730" spans="4:65" ht="12.75">
      <c r="D1730" s="108"/>
      <c r="E1730" s="108"/>
      <c r="X1730" s="108"/>
      <c r="AC1730" s="108"/>
      <c r="AZ1730" s="108"/>
      <c r="BA1730" s="108"/>
      <c r="BL1730" s="108"/>
      <c r="BM1730" s="108"/>
    </row>
    <row r="1731" spans="4:65" ht="12.75">
      <c r="D1731" s="108"/>
      <c r="E1731" s="108"/>
      <c r="X1731" s="108"/>
      <c r="AC1731" s="108"/>
      <c r="AZ1731" s="108"/>
      <c r="BA1731" s="108"/>
      <c r="BL1731" s="108"/>
      <c r="BM1731" s="108"/>
    </row>
    <row r="1732" spans="4:65" ht="12.75">
      <c r="D1732" s="108"/>
      <c r="E1732" s="108"/>
      <c r="X1732" s="108"/>
      <c r="AC1732" s="108"/>
      <c r="AZ1732" s="108"/>
      <c r="BA1732" s="108"/>
      <c r="BL1732" s="108"/>
      <c r="BM1732" s="108"/>
    </row>
    <row r="1733" spans="4:65" ht="12.75">
      <c r="D1733" s="108"/>
      <c r="E1733" s="108"/>
      <c r="X1733" s="108"/>
      <c r="AC1733" s="108"/>
      <c r="AZ1733" s="108"/>
      <c r="BA1733" s="108"/>
      <c r="BL1733" s="108"/>
      <c r="BM1733" s="108"/>
    </row>
    <row r="1734" spans="4:65" ht="12.75">
      <c r="D1734" s="108"/>
      <c r="E1734" s="108"/>
      <c r="X1734" s="108"/>
      <c r="AC1734" s="108"/>
      <c r="AZ1734" s="108"/>
      <c r="BA1734" s="108"/>
      <c r="BL1734" s="108"/>
      <c r="BM1734" s="108"/>
    </row>
    <row r="1735" spans="4:65" ht="12.75">
      <c r="D1735" s="108"/>
      <c r="E1735" s="108"/>
      <c r="X1735" s="108"/>
      <c r="AC1735" s="108"/>
      <c r="AZ1735" s="108"/>
      <c r="BA1735" s="108"/>
      <c r="BL1735" s="108"/>
      <c r="BM1735" s="108"/>
    </row>
    <row r="1736" spans="4:65" ht="12.75">
      <c r="D1736" s="108"/>
      <c r="E1736" s="108"/>
      <c r="X1736" s="108"/>
      <c r="AC1736" s="108"/>
      <c r="AZ1736" s="108"/>
      <c r="BA1736" s="108"/>
      <c r="BL1736" s="108"/>
      <c r="BM1736" s="108"/>
    </row>
    <row r="1737" spans="4:65" ht="12.75">
      <c r="D1737" s="108"/>
      <c r="E1737" s="108"/>
      <c r="X1737" s="108"/>
      <c r="AC1737" s="108"/>
      <c r="AZ1737" s="108"/>
      <c r="BA1737" s="108"/>
      <c r="BL1737" s="108"/>
      <c r="BM1737" s="108"/>
    </row>
    <row r="1738" spans="4:65" ht="12.75">
      <c r="D1738" s="108"/>
      <c r="E1738" s="108"/>
      <c r="X1738" s="108"/>
      <c r="AC1738" s="108"/>
      <c r="AZ1738" s="108"/>
      <c r="BA1738" s="108"/>
      <c r="BL1738" s="108"/>
      <c r="BM1738" s="108"/>
    </row>
    <row r="1739" spans="4:65" ht="12.75">
      <c r="D1739" s="108"/>
      <c r="E1739" s="108"/>
      <c r="X1739" s="108"/>
      <c r="AC1739" s="108"/>
      <c r="AZ1739" s="108"/>
      <c r="BA1739" s="108"/>
      <c r="BL1739" s="108"/>
      <c r="BM1739" s="108"/>
    </row>
    <row r="1740" spans="4:65" ht="12.75">
      <c r="D1740" s="108"/>
      <c r="E1740" s="108"/>
      <c r="X1740" s="108"/>
      <c r="AC1740" s="108"/>
      <c r="AZ1740" s="108"/>
      <c r="BA1740" s="108"/>
      <c r="BL1740" s="108"/>
      <c r="BM1740" s="108"/>
    </row>
    <row r="1741" spans="4:65" ht="12.75">
      <c r="D1741" s="108"/>
      <c r="E1741" s="108"/>
      <c r="X1741" s="108"/>
      <c r="AC1741" s="108"/>
      <c r="AZ1741" s="108"/>
      <c r="BA1741" s="108"/>
      <c r="BL1741" s="108"/>
      <c r="BM1741" s="108"/>
    </row>
    <row r="1742" spans="4:65" ht="12.75">
      <c r="D1742" s="108"/>
      <c r="E1742" s="108"/>
      <c r="X1742" s="108"/>
      <c r="AC1742" s="108"/>
      <c r="AZ1742" s="108"/>
      <c r="BA1742" s="108"/>
      <c r="BL1742" s="108"/>
      <c r="BM1742" s="108"/>
    </row>
    <row r="1743" spans="4:65" ht="12.75">
      <c r="D1743" s="108"/>
      <c r="E1743" s="108"/>
      <c r="X1743" s="108"/>
      <c r="AC1743" s="108"/>
      <c r="AZ1743" s="108"/>
      <c r="BA1743" s="108"/>
      <c r="BL1743" s="108"/>
      <c r="BM1743" s="108"/>
    </row>
    <row r="1744" spans="4:65" ht="12.75">
      <c r="D1744" s="108"/>
      <c r="E1744" s="108"/>
      <c r="X1744" s="108"/>
      <c r="AC1744" s="108"/>
      <c r="AZ1744" s="108"/>
      <c r="BA1744" s="108"/>
      <c r="BL1744" s="108"/>
      <c r="BM1744" s="108"/>
    </row>
    <row r="1745" spans="4:65" ht="12.75">
      <c r="D1745" s="108"/>
      <c r="E1745" s="108"/>
      <c r="X1745" s="108"/>
      <c r="AC1745" s="108"/>
      <c r="AZ1745" s="108"/>
      <c r="BA1745" s="108"/>
      <c r="BL1745" s="108"/>
      <c r="BM1745" s="108"/>
    </row>
    <row r="1746" spans="4:65" ht="12.75">
      <c r="D1746" s="108"/>
      <c r="E1746" s="108"/>
      <c r="X1746" s="108"/>
      <c r="AC1746" s="108"/>
      <c r="AZ1746" s="108"/>
      <c r="BA1746" s="108"/>
      <c r="BL1746" s="108"/>
      <c r="BM1746" s="108"/>
    </row>
    <row r="1747" spans="4:65" ht="12.75">
      <c r="D1747" s="108"/>
      <c r="E1747" s="108"/>
      <c r="X1747" s="108"/>
      <c r="AC1747" s="108"/>
      <c r="AZ1747" s="108"/>
      <c r="BA1747" s="108"/>
      <c r="BL1747" s="108"/>
      <c r="BM1747" s="108"/>
    </row>
    <row r="1748" spans="4:65" ht="12.75">
      <c r="D1748" s="108"/>
      <c r="E1748" s="108"/>
      <c r="X1748" s="108"/>
      <c r="AC1748" s="108"/>
      <c r="AZ1748" s="108"/>
      <c r="BA1748" s="108"/>
      <c r="BL1748" s="108"/>
      <c r="BM1748" s="108"/>
    </row>
    <row r="1749" spans="4:65" ht="12.75">
      <c r="D1749" s="108"/>
      <c r="E1749" s="108"/>
      <c r="X1749" s="108"/>
      <c r="AC1749" s="108"/>
      <c r="AZ1749" s="108"/>
      <c r="BA1749" s="108"/>
      <c r="BL1749" s="108"/>
      <c r="BM1749" s="108"/>
    </row>
    <row r="1750" spans="4:65" ht="12.75">
      <c r="D1750" s="108"/>
      <c r="E1750" s="108"/>
      <c r="X1750" s="108"/>
      <c r="AC1750" s="108"/>
      <c r="AZ1750" s="108"/>
      <c r="BA1750" s="108"/>
      <c r="BL1750" s="108"/>
      <c r="BM1750" s="108"/>
    </row>
    <row r="1751" spans="4:65" ht="12.75">
      <c r="D1751" s="108"/>
      <c r="E1751" s="108"/>
      <c r="X1751" s="108"/>
      <c r="AC1751" s="108"/>
      <c r="AZ1751" s="108"/>
      <c r="BA1751" s="108"/>
      <c r="BL1751" s="108"/>
      <c r="BM1751" s="108"/>
    </row>
    <row r="1752" spans="4:65" ht="12.75">
      <c r="D1752" s="108"/>
      <c r="E1752" s="108"/>
      <c r="X1752" s="108"/>
      <c r="AC1752" s="108"/>
      <c r="AZ1752" s="108"/>
      <c r="BA1752" s="108"/>
      <c r="BL1752" s="108"/>
      <c r="BM1752" s="108"/>
    </row>
    <row r="1753" spans="4:52" ht="12.75">
      <c r="D1753" s="108"/>
      <c r="E1753" s="108"/>
      <c r="X1753" s="108"/>
      <c r="AC1753" s="108"/>
      <c r="AZ1753" s="108"/>
    </row>
    <row r="1754" spans="4:65" ht="12.75">
      <c r="D1754" s="108"/>
      <c r="E1754" s="108"/>
      <c r="X1754" s="108"/>
      <c r="AC1754" s="108"/>
      <c r="AZ1754" s="108"/>
      <c r="BA1754" s="108"/>
      <c r="BL1754" s="108"/>
      <c r="BM1754" s="108"/>
    </row>
    <row r="1755" spans="4:65" ht="12.75">
      <c r="D1755" s="108"/>
      <c r="E1755" s="108"/>
      <c r="X1755" s="108"/>
      <c r="AC1755" s="108"/>
      <c r="AZ1755" s="108"/>
      <c r="BA1755" s="108"/>
      <c r="BL1755" s="108"/>
      <c r="BM1755" s="108"/>
    </row>
    <row r="1756" spans="4:65" ht="12.75">
      <c r="D1756" s="108"/>
      <c r="E1756" s="108"/>
      <c r="X1756" s="108"/>
      <c r="AC1756" s="108"/>
      <c r="AZ1756" s="108"/>
      <c r="BA1756" s="108"/>
      <c r="BL1756" s="108"/>
      <c r="BM1756" s="108"/>
    </row>
    <row r="1757" spans="4:65" ht="12.75">
      <c r="D1757" s="108"/>
      <c r="E1757" s="108"/>
      <c r="X1757" s="108"/>
      <c r="AC1757" s="108"/>
      <c r="AZ1757" s="108"/>
      <c r="BA1757" s="108"/>
      <c r="BL1757" s="108"/>
      <c r="BM1757" s="108"/>
    </row>
    <row r="1758" spans="4:65" ht="12.75">
      <c r="D1758" s="108"/>
      <c r="E1758" s="108"/>
      <c r="X1758" s="108"/>
      <c r="AC1758" s="108"/>
      <c r="AZ1758" s="108"/>
      <c r="BA1758" s="108"/>
      <c r="BL1758" s="108"/>
      <c r="BM1758" s="108"/>
    </row>
    <row r="1759" spans="4:65" ht="12.75">
      <c r="D1759" s="108"/>
      <c r="E1759" s="108"/>
      <c r="X1759" s="108"/>
      <c r="AC1759" s="108"/>
      <c r="AZ1759" s="108"/>
      <c r="BA1759" s="108"/>
      <c r="BL1759" s="108"/>
      <c r="BM1759" s="108"/>
    </row>
    <row r="1760" spans="4:65" ht="12.75">
      <c r="D1760" s="108"/>
      <c r="E1760" s="108"/>
      <c r="X1760" s="108"/>
      <c r="AC1760" s="108"/>
      <c r="AZ1760" s="108"/>
      <c r="BA1760" s="108"/>
      <c r="BL1760" s="108"/>
      <c r="BM1760" s="108"/>
    </row>
    <row r="1761" spans="4:65" ht="12.75">
      <c r="D1761" s="108"/>
      <c r="E1761" s="108"/>
      <c r="X1761" s="108"/>
      <c r="AC1761" s="108"/>
      <c r="AZ1761" s="108"/>
      <c r="BA1761" s="108"/>
      <c r="BL1761" s="108"/>
      <c r="BM1761" s="108"/>
    </row>
    <row r="1762" spans="4:65" ht="12.75">
      <c r="D1762" s="108"/>
      <c r="E1762" s="108"/>
      <c r="X1762" s="108"/>
      <c r="AC1762" s="108"/>
      <c r="AZ1762" s="108"/>
      <c r="BA1762" s="108"/>
      <c r="BL1762" s="108"/>
      <c r="BM1762" s="108"/>
    </row>
    <row r="1763" spans="4:64" ht="12.75">
      <c r="D1763" s="108"/>
      <c r="E1763" s="108"/>
      <c r="X1763" s="108"/>
      <c r="AC1763" s="108"/>
      <c r="AZ1763" s="108"/>
      <c r="BL1763" s="108"/>
    </row>
    <row r="1764" spans="4:64" ht="12.75">
      <c r="D1764" s="108"/>
      <c r="E1764" s="108"/>
      <c r="X1764" s="108"/>
      <c r="AC1764" s="108"/>
      <c r="AZ1764" s="108"/>
      <c r="BL1764" s="108"/>
    </row>
    <row r="1765" spans="4:65" ht="12.75">
      <c r="D1765" s="108"/>
      <c r="E1765" s="108"/>
      <c r="X1765" s="108"/>
      <c r="AC1765" s="108"/>
      <c r="AZ1765" s="108"/>
      <c r="BA1765" s="108"/>
      <c r="BL1765" s="108"/>
      <c r="BM1765" s="108"/>
    </row>
    <row r="1766" spans="4:65" ht="12.75">
      <c r="D1766" s="108"/>
      <c r="E1766" s="108"/>
      <c r="X1766" s="108"/>
      <c r="AC1766" s="108"/>
      <c r="AZ1766" s="108"/>
      <c r="BA1766" s="108"/>
      <c r="BL1766" s="108"/>
      <c r="BM1766" s="108"/>
    </row>
    <row r="1767" spans="4:65" ht="12.75">
      <c r="D1767" s="108"/>
      <c r="E1767" s="108"/>
      <c r="X1767" s="108"/>
      <c r="AC1767" s="108"/>
      <c r="AZ1767" s="108"/>
      <c r="BA1767" s="108"/>
      <c r="BL1767" s="108"/>
      <c r="BM1767" s="108"/>
    </row>
    <row r="1768" spans="4:65" ht="12.75">
      <c r="D1768" s="108"/>
      <c r="E1768" s="108"/>
      <c r="X1768" s="108"/>
      <c r="AC1768" s="108"/>
      <c r="AZ1768" s="108"/>
      <c r="BA1768" s="108"/>
      <c r="BL1768" s="108"/>
      <c r="BM1768" s="108"/>
    </row>
    <row r="1769" spans="4:65" ht="12.75">
      <c r="D1769" s="108"/>
      <c r="E1769" s="108"/>
      <c r="X1769" s="108"/>
      <c r="AC1769" s="108"/>
      <c r="AZ1769" s="108"/>
      <c r="BA1769" s="108"/>
      <c r="BL1769" s="108"/>
      <c r="BM1769" s="108"/>
    </row>
    <row r="1770" spans="4:65" ht="12.75">
      <c r="D1770" s="108"/>
      <c r="E1770" s="108"/>
      <c r="X1770" s="108"/>
      <c r="AC1770" s="108"/>
      <c r="AZ1770" s="108"/>
      <c r="BA1770" s="108"/>
      <c r="BL1770" s="108"/>
      <c r="BM1770" s="108"/>
    </row>
    <row r="1771" spans="4:65" ht="12.75">
      <c r="D1771" s="108"/>
      <c r="E1771" s="108"/>
      <c r="X1771" s="108"/>
      <c r="AC1771" s="108"/>
      <c r="AZ1771" s="108"/>
      <c r="BA1771" s="108"/>
      <c r="BL1771" s="108"/>
      <c r="BM1771" s="108"/>
    </row>
    <row r="1772" spans="4:65" ht="12.75">
      <c r="D1772" s="108"/>
      <c r="E1772" s="108"/>
      <c r="X1772" s="108"/>
      <c r="AC1772" s="108"/>
      <c r="AZ1772" s="108"/>
      <c r="BA1772" s="108"/>
      <c r="BL1772" s="108"/>
      <c r="BM1772" s="108"/>
    </row>
    <row r="1773" spans="4:52" ht="12.75">
      <c r="D1773" s="108"/>
      <c r="E1773" s="108"/>
      <c r="X1773" s="108"/>
      <c r="AC1773" s="108"/>
      <c r="AZ1773" s="108"/>
    </row>
    <row r="1774" spans="4:65" ht="12.75">
      <c r="D1774" s="108"/>
      <c r="E1774" s="108"/>
      <c r="X1774" s="108"/>
      <c r="AC1774" s="108"/>
      <c r="AZ1774" s="108"/>
      <c r="BA1774" s="108"/>
      <c r="BL1774" s="108"/>
      <c r="BM1774" s="108"/>
    </row>
    <row r="1775" spans="4:65" ht="12.75">
      <c r="D1775" s="108"/>
      <c r="E1775" s="108"/>
      <c r="X1775" s="108"/>
      <c r="AC1775" s="108"/>
      <c r="AZ1775" s="108"/>
      <c r="BA1775" s="108"/>
      <c r="BL1775" s="108"/>
      <c r="BM1775" s="108"/>
    </row>
    <row r="1776" spans="4:65" ht="12.75">
      <c r="D1776" s="108"/>
      <c r="E1776" s="108"/>
      <c r="X1776" s="108"/>
      <c r="AC1776" s="108"/>
      <c r="AT1776" s="134"/>
      <c r="AZ1776" s="108"/>
      <c r="BA1776" s="108"/>
      <c r="BL1776" s="108"/>
      <c r="BM1776" s="108"/>
    </row>
    <row r="1777" spans="4:64" ht="12.75">
      <c r="D1777" s="108"/>
      <c r="E1777" s="108"/>
      <c r="X1777" s="108"/>
      <c r="AC1777" s="108"/>
      <c r="AZ1777" s="108"/>
      <c r="BL1777" s="108"/>
    </row>
    <row r="1778" spans="4:64" ht="12.75">
      <c r="D1778" s="108"/>
      <c r="E1778" s="108"/>
      <c r="X1778" s="108"/>
      <c r="AC1778" s="108"/>
      <c r="AZ1778" s="108"/>
      <c r="BL1778" s="108"/>
    </row>
    <row r="1779" spans="4:64" ht="12.75">
      <c r="D1779" s="108"/>
      <c r="E1779" s="108"/>
      <c r="X1779" s="108"/>
      <c r="AC1779" s="108"/>
      <c r="AZ1779" s="108"/>
      <c r="BL1779" s="108"/>
    </row>
    <row r="1780" spans="4:64" ht="12.75">
      <c r="D1780" s="108"/>
      <c r="E1780" s="108"/>
      <c r="X1780" s="108"/>
      <c r="AC1780" s="108"/>
      <c r="AZ1780" s="108"/>
      <c r="BL1780" s="108"/>
    </row>
    <row r="1781" spans="4:64" ht="12.75">
      <c r="D1781" s="108"/>
      <c r="E1781" s="108"/>
      <c r="X1781" s="108"/>
      <c r="AC1781" s="108"/>
      <c r="AZ1781" s="108"/>
      <c r="BL1781" s="108"/>
    </row>
    <row r="1782" spans="4:65" ht="12.75">
      <c r="D1782" s="108"/>
      <c r="E1782" s="108"/>
      <c r="X1782" s="108"/>
      <c r="AC1782" s="108"/>
      <c r="AZ1782" s="108"/>
      <c r="BA1782" s="108"/>
      <c r="BL1782" s="108"/>
      <c r="BM1782" s="108"/>
    </row>
    <row r="1783" spans="4:65" ht="12.75">
      <c r="D1783" s="108"/>
      <c r="E1783" s="108"/>
      <c r="X1783" s="108"/>
      <c r="AC1783" s="108"/>
      <c r="AZ1783" s="108"/>
      <c r="BA1783" s="108"/>
      <c r="BL1783" s="108"/>
      <c r="BM1783" s="108"/>
    </row>
    <row r="1784" spans="4:65" ht="12.75">
      <c r="D1784" s="108"/>
      <c r="E1784" s="108"/>
      <c r="X1784" s="108"/>
      <c r="AC1784" s="108"/>
      <c r="AZ1784" s="108"/>
      <c r="BA1784" s="108"/>
      <c r="BL1784" s="108"/>
      <c r="BM1784" s="108"/>
    </row>
    <row r="1785" spans="4:65" ht="12.75">
      <c r="D1785" s="108"/>
      <c r="E1785" s="108"/>
      <c r="X1785" s="108"/>
      <c r="AC1785" s="108"/>
      <c r="AZ1785" s="108"/>
      <c r="BA1785" s="108"/>
      <c r="BL1785" s="108"/>
      <c r="BM1785" s="108"/>
    </row>
    <row r="1786" spans="4:65" ht="12.75">
      <c r="D1786" s="108"/>
      <c r="E1786" s="108"/>
      <c r="X1786" s="108"/>
      <c r="AC1786" s="108"/>
      <c r="AZ1786" s="108"/>
      <c r="BA1786" s="108"/>
      <c r="BL1786" s="108"/>
      <c r="BM1786" s="108"/>
    </row>
    <row r="1787" spans="4:65" ht="12.75">
      <c r="D1787" s="108"/>
      <c r="E1787" s="108"/>
      <c r="X1787" s="108"/>
      <c r="AC1787" s="108"/>
      <c r="AZ1787" s="108"/>
      <c r="BA1787" s="108"/>
      <c r="BL1787" s="108"/>
      <c r="BM1787" s="108"/>
    </row>
    <row r="1788" spans="4:64" ht="12.75">
      <c r="D1788" s="108"/>
      <c r="E1788" s="108"/>
      <c r="X1788" s="108"/>
      <c r="AC1788" s="108"/>
      <c r="AZ1788" s="108"/>
      <c r="BL1788" s="108"/>
    </row>
    <row r="1789" spans="4:65" ht="12.75">
      <c r="D1789" s="108"/>
      <c r="E1789" s="108"/>
      <c r="X1789" s="108"/>
      <c r="AC1789" s="108"/>
      <c r="AZ1789" s="108"/>
      <c r="BA1789" s="108"/>
      <c r="BL1789" s="108"/>
      <c r="BM1789" s="108"/>
    </row>
    <row r="1790" spans="4:65" ht="12.75">
      <c r="D1790" s="108"/>
      <c r="E1790" s="108"/>
      <c r="X1790" s="108"/>
      <c r="AC1790" s="108"/>
      <c r="AZ1790" s="108"/>
      <c r="BA1790" s="108"/>
      <c r="BL1790" s="108"/>
      <c r="BM1790" s="108"/>
    </row>
    <row r="1791" spans="4:65" ht="12.75">
      <c r="D1791" s="108"/>
      <c r="E1791" s="108"/>
      <c r="X1791" s="108"/>
      <c r="AC1791" s="108"/>
      <c r="AZ1791" s="108"/>
      <c r="BA1791" s="108"/>
      <c r="BL1791" s="108"/>
      <c r="BM1791" s="108"/>
    </row>
    <row r="1792" spans="4:64" ht="12.75">
      <c r="D1792" s="108"/>
      <c r="E1792" s="108"/>
      <c r="X1792" s="108"/>
      <c r="AC1792" s="108"/>
      <c r="AZ1792" s="108"/>
      <c r="BL1792" s="108"/>
    </row>
    <row r="1793" spans="4:52" ht="12.75">
      <c r="D1793" s="108"/>
      <c r="E1793" s="108"/>
      <c r="X1793" s="108"/>
      <c r="AC1793" s="108"/>
      <c r="AZ1793" s="108"/>
    </row>
    <row r="1794" spans="4:65" ht="12.75">
      <c r="D1794" s="108"/>
      <c r="E1794" s="108"/>
      <c r="X1794" s="108"/>
      <c r="AC1794" s="108"/>
      <c r="AZ1794" s="108"/>
      <c r="BA1794" s="108"/>
      <c r="BL1794" s="108"/>
      <c r="BM1794" s="108"/>
    </row>
    <row r="1795" spans="4:65" ht="12.75">
      <c r="D1795" s="108"/>
      <c r="E1795" s="108"/>
      <c r="X1795" s="108"/>
      <c r="AC1795" s="108"/>
      <c r="AZ1795" s="108"/>
      <c r="BA1795" s="108"/>
      <c r="BL1795" s="108"/>
      <c r="BM1795" s="108"/>
    </row>
    <row r="1796" spans="4:65" ht="12.75">
      <c r="D1796" s="108"/>
      <c r="E1796" s="108"/>
      <c r="X1796" s="108"/>
      <c r="AC1796" s="108"/>
      <c r="AZ1796" s="108"/>
      <c r="BA1796" s="108"/>
      <c r="BL1796" s="108"/>
      <c r="BM1796" s="108"/>
    </row>
    <row r="1797" spans="4:65" ht="12.75">
      <c r="D1797" s="108"/>
      <c r="E1797" s="108"/>
      <c r="X1797" s="108"/>
      <c r="AC1797" s="108"/>
      <c r="AZ1797" s="108"/>
      <c r="BA1797" s="108"/>
      <c r="BL1797" s="108"/>
      <c r="BM1797" s="108"/>
    </row>
    <row r="1798" spans="4:65" ht="12.75">
      <c r="D1798" s="108"/>
      <c r="E1798" s="108"/>
      <c r="X1798" s="108"/>
      <c r="AC1798" s="108"/>
      <c r="AZ1798" s="108"/>
      <c r="BA1798" s="108"/>
      <c r="BL1798" s="108"/>
      <c r="BM1798" s="108"/>
    </row>
    <row r="1799" spans="4:65" ht="12.75">
      <c r="D1799" s="108"/>
      <c r="E1799" s="108"/>
      <c r="X1799" s="108"/>
      <c r="AC1799" s="108"/>
      <c r="AZ1799" s="108"/>
      <c r="BA1799" s="108"/>
      <c r="BL1799" s="108"/>
      <c r="BM1799" s="108"/>
    </row>
    <row r="1800" spans="4:65" ht="12.75">
      <c r="D1800" s="108"/>
      <c r="E1800" s="108"/>
      <c r="X1800" s="108"/>
      <c r="AC1800" s="108"/>
      <c r="AZ1800" s="108"/>
      <c r="BA1800" s="108"/>
      <c r="BL1800" s="108"/>
      <c r="BM1800" s="108"/>
    </row>
    <row r="1801" spans="4:65" ht="12.75">
      <c r="D1801" s="108"/>
      <c r="E1801" s="108"/>
      <c r="X1801" s="108"/>
      <c r="AC1801" s="108"/>
      <c r="AZ1801" s="108"/>
      <c r="BA1801" s="108"/>
      <c r="BL1801" s="108"/>
      <c r="BM1801" s="108"/>
    </row>
    <row r="1802" spans="4:65" ht="12.75">
      <c r="D1802" s="108"/>
      <c r="E1802" s="108"/>
      <c r="X1802" s="108"/>
      <c r="AC1802" s="108"/>
      <c r="AZ1802" s="108"/>
      <c r="BA1802" s="108"/>
      <c r="BL1802" s="108"/>
      <c r="BM1802" s="108"/>
    </row>
    <row r="1803" spans="4:65" ht="12.75">
      <c r="D1803" s="108"/>
      <c r="E1803" s="108"/>
      <c r="X1803" s="108"/>
      <c r="AC1803" s="108"/>
      <c r="AZ1803" s="108"/>
      <c r="BA1803" s="108"/>
      <c r="BL1803" s="108"/>
      <c r="BM1803" s="108"/>
    </row>
    <row r="1804" spans="4:65" ht="12.75">
      <c r="D1804" s="108"/>
      <c r="E1804" s="108"/>
      <c r="X1804" s="108"/>
      <c r="AC1804" s="108"/>
      <c r="AZ1804" s="108"/>
      <c r="BA1804" s="108"/>
      <c r="BL1804" s="108"/>
      <c r="BM1804" s="108"/>
    </row>
    <row r="1805" spans="4:65" ht="12.75">
      <c r="D1805" s="108"/>
      <c r="E1805" s="108"/>
      <c r="X1805" s="108"/>
      <c r="AC1805" s="108"/>
      <c r="AZ1805" s="108"/>
      <c r="BA1805" s="108"/>
      <c r="BL1805" s="108"/>
      <c r="BM1805" s="108"/>
    </row>
    <row r="1806" spans="4:65" ht="12.75">
      <c r="D1806" s="108"/>
      <c r="E1806" s="108"/>
      <c r="X1806" s="108"/>
      <c r="AC1806" s="108"/>
      <c r="AZ1806" s="108"/>
      <c r="BA1806" s="108"/>
      <c r="BL1806" s="108"/>
      <c r="BM1806" s="108"/>
    </row>
    <row r="1807" spans="4:65" ht="12.75">
      <c r="D1807" s="108"/>
      <c r="E1807" s="108"/>
      <c r="X1807" s="108"/>
      <c r="AC1807" s="108"/>
      <c r="AZ1807" s="108"/>
      <c r="BA1807" s="108"/>
      <c r="BL1807" s="108"/>
      <c r="BM1807" s="108"/>
    </row>
    <row r="1808" spans="4:65" ht="12.75">
      <c r="D1808" s="108"/>
      <c r="E1808" s="108"/>
      <c r="X1808" s="108"/>
      <c r="AC1808" s="108"/>
      <c r="AZ1808" s="108"/>
      <c r="BA1808" s="108"/>
      <c r="BL1808" s="108"/>
      <c r="BM1808" s="108"/>
    </row>
    <row r="1809" spans="4:65" ht="12.75">
      <c r="D1809" s="108"/>
      <c r="E1809" s="108"/>
      <c r="X1809" s="108"/>
      <c r="AC1809" s="108"/>
      <c r="AZ1809" s="108"/>
      <c r="BA1809" s="108"/>
      <c r="BL1809" s="108"/>
      <c r="BM1809" s="108"/>
    </row>
    <row r="1810" spans="4:65" ht="12.75">
      <c r="D1810" s="108"/>
      <c r="E1810" s="108"/>
      <c r="X1810" s="108"/>
      <c r="AC1810" s="108"/>
      <c r="AZ1810" s="108"/>
      <c r="BA1810" s="108"/>
      <c r="BL1810" s="108"/>
      <c r="BM1810" s="108"/>
    </row>
    <row r="1811" spans="4:65" ht="12.75">
      <c r="D1811" s="108"/>
      <c r="E1811" s="108"/>
      <c r="X1811" s="108"/>
      <c r="AC1811" s="108"/>
      <c r="AZ1811" s="108"/>
      <c r="BA1811" s="108"/>
      <c r="BL1811" s="108"/>
      <c r="BM1811" s="108"/>
    </row>
    <row r="1812" spans="4:64" ht="12.75">
      <c r="D1812" s="108"/>
      <c r="E1812" s="108"/>
      <c r="X1812" s="108"/>
      <c r="AC1812" s="108"/>
      <c r="AZ1812" s="108"/>
      <c r="BL1812" s="108"/>
    </row>
    <row r="1813" spans="4:65" ht="12.75">
      <c r="D1813" s="108"/>
      <c r="E1813" s="108"/>
      <c r="X1813" s="108"/>
      <c r="AC1813" s="108"/>
      <c r="AZ1813" s="108"/>
      <c r="BA1813" s="108"/>
      <c r="BL1813" s="108"/>
      <c r="BM1813" s="108"/>
    </row>
    <row r="1814" spans="4:65" ht="12.75">
      <c r="D1814" s="108"/>
      <c r="E1814" s="108"/>
      <c r="X1814" s="108"/>
      <c r="AC1814" s="108"/>
      <c r="AZ1814" s="108"/>
      <c r="BA1814" s="108"/>
      <c r="BL1814" s="108"/>
      <c r="BM1814" s="108"/>
    </row>
    <row r="1815" spans="4:65" ht="12.75">
      <c r="D1815" s="108"/>
      <c r="E1815" s="108"/>
      <c r="X1815" s="108"/>
      <c r="AC1815" s="108"/>
      <c r="AZ1815" s="108"/>
      <c r="BA1815" s="108"/>
      <c r="BL1815" s="108"/>
      <c r="BM1815" s="108"/>
    </row>
    <row r="1816" spans="4:65" ht="12.75">
      <c r="D1816" s="108"/>
      <c r="E1816" s="108"/>
      <c r="X1816" s="108"/>
      <c r="AC1816" s="108"/>
      <c r="AZ1816" s="108"/>
      <c r="BA1816" s="108"/>
      <c r="BL1816" s="108"/>
      <c r="BM1816" s="108"/>
    </row>
    <row r="1817" spans="4:65" ht="12.75">
      <c r="D1817" s="108"/>
      <c r="E1817" s="108"/>
      <c r="X1817" s="108"/>
      <c r="AC1817" s="108"/>
      <c r="AZ1817" s="108"/>
      <c r="BA1817" s="108"/>
      <c r="BL1817" s="108"/>
      <c r="BM1817" s="108"/>
    </row>
    <row r="1818" spans="4:65" ht="12.75">
      <c r="D1818" s="108"/>
      <c r="E1818" s="108"/>
      <c r="X1818" s="108"/>
      <c r="AC1818" s="108"/>
      <c r="AZ1818" s="108"/>
      <c r="BA1818" s="108"/>
      <c r="BL1818" s="108"/>
      <c r="BM1818" s="108"/>
    </row>
    <row r="1819" spans="4:65" ht="12.75">
      <c r="D1819" s="108"/>
      <c r="E1819" s="108"/>
      <c r="X1819" s="108"/>
      <c r="AC1819" s="108"/>
      <c r="AZ1819" s="108"/>
      <c r="BA1819" s="108"/>
      <c r="BL1819" s="108"/>
      <c r="BM1819" s="108"/>
    </row>
    <row r="1820" spans="4:65" ht="12.75">
      <c r="D1820" s="108"/>
      <c r="E1820" s="108"/>
      <c r="X1820" s="108"/>
      <c r="AC1820" s="108"/>
      <c r="AZ1820" s="108"/>
      <c r="BA1820" s="108"/>
      <c r="BL1820" s="108"/>
      <c r="BM1820" s="108"/>
    </row>
    <row r="1821" spans="4:65" ht="12.75">
      <c r="D1821" s="108"/>
      <c r="E1821" s="108"/>
      <c r="X1821" s="108"/>
      <c r="AC1821" s="108"/>
      <c r="AZ1821" s="108"/>
      <c r="BA1821" s="108"/>
      <c r="BL1821" s="108"/>
      <c r="BM1821" s="108"/>
    </row>
    <row r="1822" spans="4:65" ht="12.75">
      <c r="D1822" s="108"/>
      <c r="E1822" s="108"/>
      <c r="X1822" s="108"/>
      <c r="AC1822" s="108"/>
      <c r="AZ1822" s="108"/>
      <c r="BA1822" s="108"/>
      <c r="BL1822" s="108"/>
      <c r="BM1822" s="108"/>
    </row>
    <row r="1823" spans="4:65" ht="12.75">
      <c r="D1823" s="108"/>
      <c r="E1823" s="108"/>
      <c r="X1823" s="108"/>
      <c r="AC1823" s="108"/>
      <c r="AZ1823" s="108"/>
      <c r="BA1823" s="108"/>
      <c r="BL1823" s="108"/>
      <c r="BM1823" s="108"/>
    </row>
    <row r="1824" spans="4:65" ht="12.75">
      <c r="D1824" s="108"/>
      <c r="E1824" s="108"/>
      <c r="X1824" s="108"/>
      <c r="AC1824" s="108"/>
      <c r="AZ1824" s="108"/>
      <c r="BA1824" s="108"/>
      <c r="BL1824" s="108"/>
      <c r="BM1824" s="108"/>
    </row>
    <row r="1825" spans="4:65" ht="12.75">
      <c r="D1825" s="108"/>
      <c r="E1825" s="108"/>
      <c r="X1825" s="108"/>
      <c r="AC1825" s="108"/>
      <c r="AZ1825" s="108"/>
      <c r="BA1825" s="108"/>
      <c r="BL1825" s="108"/>
      <c r="BM1825" s="108"/>
    </row>
    <row r="1826" spans="4:65" ht="12.75">
      <c r="D1826" s="108"/>
      <c r="E1826" s="108"/>
      <c r="X1826" s="108"/>
      <c r="AC1826" s="108"/>
      <c r="AZ1826" s="108"/>
      <c r="BA1826" s="108"/>
      <c r="BL1826" s="108"/>
      <c r="BM1826" s="108"/>
    </row>
    <row r="1827" spans="4:65" ht="12.75">
      <c r="D1827" s="108"/>
      <c r="E1827" s="108"/>
      <c r="X1827" s="108"/>
      <c r="AC1827" s="108"/>
      <c r="AZ1827" s="108"/>
      <c r="BA1827" s="108"/>
      <c r="BL1827" s="108"/>
      <c r="BM1827" s="108"/>
    </row>
    <row r="1828" spans="4:65" ht="12.75">
      <c r="D1828" s="108"/>
      <c r="E1828" s="108"/>
      <c r="X1828" s="108"/>
      <c r="AC1828" s="108"/>
      <c r="AZ1828" s="108"/>
      <c r="BA1828" s="108"/>
      <c r="BL1828" s="108"/>
      <c r="BM1828" s="108"/>
    </row>
    <row r="1829" spans="4:65" ht="12.75">
      <c r="D1829" s="108"/>
      <c r="E1829" s="108"/>
      <c r="X1829" s="108"/>
      <c r="AC1829" s="108"/>
      <c r="AZ1829" s="108"/>
      <c r="BA1829" s="108"/>
      <c r="BL1829" s="108"/>
      <c r="BM1829" s="108"/>
    </row>
    <row r="1830" spans="4:65" ht="12.75">
      <c r="D1830" s="108"/>
      <c r="E1830" s="108"/>
      <c r="X1830" s="108"/>
      <c r="AC1830" s="108"/>
      <c r="AZ1830" s="108"/>
      <c r="BA1830" s="108"/>
      <c r="BL1830" s="108"/>
      <c r="BM1830" s="108"/>
    </row>
    <row r="1831" spans="4:65" ht="12.75">
      <c r="D1831" s="108"/>
      <c r="E1831" s="108"/>
      <c r="X1831" s="108"/>
      <c r="AC1831" s="108"/>
      <c r="AZ1831" s="108"/>
      <c r="BA1831" s="108"/>
      <c r="BL1831" s="108"/>
      <c r="BM1831" s="108"/>
    </row>
    <row r="1832" spans="4:65" ht="12.75">
      <c r="D1832" s="108"/>
      <c r="E1832" s="108"/>
      <c r="X1832" s="108"/>
      <c r="AC1832" s="108"/>
      <c r="AZ1832" s="108"/>
      <c r="BA1832" s="108"/>
      <c r="BL1832" s="108"/>
      <c r="BM1832" s="108"/>
    </row>
    <row r="1833" spans="4:65" ht="12.75">
      <c r="D1833" s="108"/>
      <c r="E1833" s="108"/>
      <c r="X1833" s="108"/>
      <c r="AC1833" s="108"/>
      <c r="AZ1833" s="108"/>
      <c r="BA1833" s="108"/>
      <c r="BL1833" s="108"/>
      <c r="BM1833" s="108"/>
    </row>
    <row r="1834" spans="4:65" ht="12.75">
      <c r="D1834" s="108"/>
      <c r="E1834" s="108"/>
      <c r="X1834" s="108"/>
      <c r="AC1834" s="108"/>
      <c r="AZ1834" s="108"/>
      <c r="BA1834" s="108"/>
      <c r="BL1834" s="108"/>
      <c r="BM1834" s="108"/>
    </row>
    <row r="1835" spans="4:65" ht="12.75">
      <c r="D1835" s="108"/>
      <c r="E1835" s="108"/>
      <c r="X1835" s="108"/>
      <c r="AC1835" s="108"/>
      <c r="AZ1835" s="108"/>
      <c r="BA1835" s="108"/>
      <c r="BL1835" s="108"/>
      <c r="BM1835" s="108"/>
    </row>
    <row r="1836" spans="4:65" ht="12.75">
      <c r="D1836" s="108"/>
      <c r="E1836" s="108"/>
      <c r="X1836" s="108"/>
      <c r="AC1836" s="108"/>
      <c r="AZ1836" s="108"/>
      <c r="BA1836" s="108"/>
      <c r="BL1836" s="108"/>
      <c r="BM1836" s="108"/>
    </row>
    <row r="1837" spans="4:65" ht="12.75">
      <c r="D1837" s="108"/>
      <c r="E1837" s="108"/>
      <c r="X1837" s="108"/>
      <c r="AC1837" s="108"/>
      <c r="AZ1837" s="108"/>
      <c r="BA1837" s="108"/>
      <c r="BL1837" s="108"/>
      <c r="BM1837" s="108"/>
    </row>
    <row r="1838" spans="4:65" ht="12.75">
      <c r="D1838" s="108"/>
      <c r="E1838" s="108"/>
      <c r="X1838" s="108"/>
      <c r="AC1838" s="108"/>
      <c r="AZ1838" s="108"/>
      <c r="BA1838" s="108"/>
      <c r="BL1838" s="108"/>
      <c r="BM1838" s="108"/>
    </row>
    <row r="1839" spans="4:65" ht="12.75">
      <c r="D1839" s="108"/>
      <c r="E1839" s="108"/>
      <c r="X1839" s="108"/>
      <c r="AC1839" s="108"/>
      <c r="AZ1839" s="108"/>
      <c r="BA1839" s="108"/>
      <c r="BL1839" s="108"/>
      <c r="BM1839" s="108"/>
    </row>
    <row r="1840" spans="4:65" ht="12.75">
      <c r="D1840" s="108"/>
      <c r="E1840" s="108"/>
      <c r="X1840" s="108"/>
      <c r="AC1840" s="108"/>
      <c r="AZ1840" s="108"/>
      <c r="BA1840" s="108"/>
      <c r="BL1840" s="108"/>
      <c r="BM1840" s="108"/>
    </row>
    <row r="1841" spans="4:65" ht="12.75">
      <c r="D1841" s="108"/>
      <c r="E1841" s="108"/>
      <c r="X1841" s="108"/>
      <c r="AC1841" s="108"/>
      <c r="AZ1841" s="108"/>
      <c r="BA1841" s="108"/>
      <c r="BL1841" s="108"/>
      <c r="BM1841" s="108"/>
    </row>
    <row r="1842" spans="4:65" ht="12.75">
      <c r="D1842" s="108"/>
      <c r="E1842" s="108"/>
      <c r="X1842" s="108"/>
      <c r="AC1842" s="108"/>
      <c r="AZ1842" s="108"/>
      <c r="BA1842" s="108"/>
      <c r="BL1842" s="108"/>
      <c r="BM1842" s="108"/>
    </row>
    <row r="1843" spans="4:65" ht="12.75">
      <c r="D1843" s="108"/>
      <c r="E1843" s="108"/>
      <c r="X1843" s="108"/>
      <c r="AC1843" s="108"/>
      <c r="AZ1843" s="108"/>
      <c r="BA1843" s="108"/>
      <c r="BL1843" s="108"/>
      <c r="BM1843" s="108"/>
    </row>
    <row r="1844" spans="4:65" ht="12.75">
      <c r="D1844" s="108"/>
      <c r="E1844" s="108"/>
      <c r="X1844" s="108"/>
      <c r="AC1844" s="108"/>
      <c r="AZ1844" s="108"/>
      <c r="BA1844" s="108"/>
      <c r="BL1844" s="108"/>
      <c r="BM1844" s="108"/>
    </row>
    <row r="1845" spans="4:65" ht="12.75">
      <c r="D1845" s="108"/>
      <c r="E1845" s="108"/>
      <c r="X1845" s="108"/>
      <c r="AC1845" s="108"/>
      <c r="AZ1845" s="108"/>
      <c r="BA1845" s="108"/>
      <c r="BL1845" s="108"/>
      <c r="BM1845" s="108"/>
    </row>
    <row r="1846" spans="4:65" ht="12.75">
      <c r="D1846" s="108"/>
      <c r="E1846" s="108"/>
      <c r="X1846" s="108"/>
      <c r="AC1846" s="108"/>
      <c r="AZ1846" s="108"/>
      <c r="BA1846" s="108"/>
      <c r="BL1846" s="108"/>
      <c r="BM1846" s="108"/>
    </row>
    <row r="1847" spans="4:65" ht="12.75">
      <c r="D1847" s="108"/>
      <c r="E1847" s="108"/>
      <c r="X1847" s="108"/>
      <c r="AC1847" s="108"/>
      <c r="AZ1847" s="108"/>
      <c r="BA1847" s="108"/>
      <c r="BL1847" s="108"/>
      <c r="BM1847" s="108"/>
    </row>
    <row r="1848" spans="4:65" ht="12.75">
      <c r="D1848" s="108"/>
      <c r="E1848" s="108"/>
      <c r="X1848" s="108"/>
      <c r="AC1848" s="108"/>
      <c r="AZ1848" s="108"/>
      <c r="BA1848" s="108"/>
      <c r="BL1848" s="108"/>
      <c r="BM1848" s="108"/>
    </row>
    <row r="1849" spans="4:65" ht="12.75">
      <c r="D1849" s="108"/>
      <c r="E1849" s="108"/>
      <c r="X1849" s="108"/>
      <c r="AC1849" s="108"/>
      <c r="AZ1849" s="108"/>
      <c r="BA1849" s="108"/>
      <c r="BL1849" s="108"/>
      <c r="BM1849" s="108"/>
    </row>
    <row r="1850" spans="4:65" ht="12.75">
      <c r="D1850" s="108"/>
      <c r="E1850" s="108"/>
      <c r="X1850" s="108"/>
      <c r="AC1850" s="108"/>
      <c r="AZ1850" s="108"/>
      <c r="BA1850" s="108"/>
      <c r="BL1850" s="108"/>
      <c r="BM1850" s="108"/>
    </row>
    <row r="1851" spans="4:65" ht="12.75">
      <c r="D1851" s="108"/>
      <c r="E1851" s="108"/>
      <c r="X1851" s="108"/>
      <c r="AC1851" s="108"/>
      <c r="AZ1851" s="108"/>
      <c r="BA1851" s="108"/>
      <c r="BL1851" s="108"/>
      <c r="BM1851" s="108"/>
    </row>
    <row r="1852" spans="4:65" ht="12.75">
      <c r="D1852" s="108"/>
      <c r="E1852" s="108"/>
      <c r="X1852" s="108"/>
      <c r="AC1852" s="108"/>
      <c r="AZ1852" s="108"/>
      <c r="BA1852" s="108"/>
      <c r="BL1852" s="108"/>
      <c r="BM1852" s="108"/>
    </row>
    <row r="1853" spans="4:65" ht="12.75">
      <c r="D1853" s="108"/>
      <c r="E1853" s="108"/>
      <c r="X1853" s="108"/>
      <c r="AC1853" s="108"/>
      <c r="AZ1853" s="108"/>
      <c r="BA1853" s="108"/>
      <c r="BL1853" s="108"/>
      <c r="BM1853" s="108"/>
    </row>
    <row r="1854" spans="4:65" ht="12.75">
      <c r="D1854" s="108"/>
      <c r="E1854" s="108"/>
      <c r="X1854" s="108"/>
      <c r="AC1854" s="108"/>
      <c r="AZ1854" s="108"/>
      <c r="BA1854" s="108"/>
      <c r="BL1854" s="108"/>
      <c r="BM1854" s="108"/>
    </row>
    <row r="1855" spans="4:65" ht="12.75">
      <c r="D1855" s="108"/>
      <c r="E1855" s="108"/>
      <c r="X1855" s="108"/>
      <c r="AC1855" s="108"/>
      <c r="AZ1855" s="108"/>
      <c r="BA1855" s="108"/>
      <c r="BL1855" s="108"/>
      <c r="BM1855" s="108"/>
    </row>
    <row r="1856" spans="4:65" ht="12.75">
      <c r="D1856" s="108"/>
      <c r="E1856" s="108"/>
      <c r="X1856" s="108"/>
      <c r="AC1856" s="108"/>
      <c r="AZ1856" s="108"/>
      <c r="BA1856" s="108"/>
      <c r="BL1856" s="108"/>
      <c r="BM1856" s="108"/>
    </row>
    <row r="1857" spans="4:65" ht="12.75">
      <c r="D1857" s="108"/>
      <c r="E1857" s="108"/>
      <c r="X1857" s="108"/>
      <c r="AC1857" s="108"/>
      <c r="AZ1857" s="108"/>
      <c r="BA1857" s="108"/>
      <c r="BL1857" s="108"/>
      <c r="BM1857" s="108"/>
    </row>
    <row r="1858" spans="4:65" ht="12.75">
      <c r="D1858" s="108"/>
      <c r="E1858" s="108"/>
      <c r="X1858" s="108"/>
      <c r="AC1858" s="108"/>
      <c r="AZ1858" s="108"/>
      <c r="BA1858" s="108"/>
      <c r="BL1858" s="108"/>
      <c r="BM1858" s="108"/>
    </row>
    <row r="1859" spans="4:65" ht="12.75">
      <c r="D1859" s="108"/>
      <c r="E1859" s="108"/>
      <c r="X1859" s="108"/>
      <c r="AC1859" s="108"/>
      <c r="AZ1859" s="108"/>
      <c r="BA1859" s="108"/>
      <c r="BL1859" s="108"/>
      <c r="BM1859" s="108"/>
    </row>
    <row r="1860" spans="4:65" ht="12.75">
      <c r="D1860" s="108"/>
      <c r="E1860" s="108"/>
      <c r="X1860" s="108"/>
      <c r="AC1860" s="108"/>
      <c r="AZ1860" s="108"/>
      <c r="BA1860" s="108"/>
      <c r="BL1860" s="108"/>
      <c r="BM1860" s="108"/>
    </row>
    <row r="1861" spans="4:65" ht="12.75">
      <c r="D1861" s="108"/>
      <c r="E1861" s="108"/>
      <c r="X1861" s="108"/>
      <c r="AC1861" s="108"/>
      <c r="AZ1861" s="108"/>
      <c r="BA1861" s="108"/>
      <c r="BL1861" s="108"/>
      <c r="BM1861" s="108"/>
    </row>
    <row r="1862" spans="4:65" ht="12.75">
      <c r="D1862" s="108"/>
      <c r="E1862" s="108"/>
      <c r="X1862" s="108"/>
      <c r="AC1862" s="108"/>
      <c r="AZ1862" s="108"/>
      <c r="BA1862" s="108"/>
      <c r="BL1862" s="108"/>
      <c r="BM1862" s="108"/>
    </row>
    <row r="1863" spans="4:65" ht="12.75">
      <c r="D1863" s="108"/>
      <c r="E1863" s="108"/>
      <c r="X1863" s="108"/>
      <c r="AC1863" s="108"/>
      <c r="AZ1863" s="108"/>
      <c r="BA1863" s="108"/>
      <c r="BL1863" s="108"/>
      <c r="BM1863" s="108"/>
    </row>
    <row r="1864" spans="4:65" ht="12.75">
      <c r="D1864" s="108"/>
      <c r="E1864" s="108"/>
      <c r="X1864" s="108"/>
      <c r="AC1864" s="108"/>
      <c r="AZ1864" s="108"/>
      <c r="BA1864" s="108"/>
      <c r="BL1864" s="108"/>
      <c r="BM1864" s="108"/>
    </row>
    <row r="1865" spans="4:65" ht="12.75">
      <c r="D1865" s="108"/>
      <c r="E1865" s="108"/>
      <c r="X1865" s="108"/>
      <c r="AC1865" s="108"/>
      <c r="AZ1865" s="108"/>
      <c r="BA1865" s="108"/>
      <c r="BL1865" s="108"/>
      <c r="BM1865" s="108"/>
    </row>
    <row r="1866" spans="4:65" ht="12.75">
      <c r="D1866" s="108"/>
      <c r="E1866" s="108"/>
      <c r="X1866" s="108"/>
      <c r="AC1866" s="108"/>
      <c r="AZ1866" s="108"/>
      <c r="BA1866" s="108"/>
      <c r="BL1866" s="108"/>
      <c r="BM1866" s="108"/>
    </row>
    <row r="1867" spans="4:65" ht="12.75">
      <c r="D1867" s="108"/>
      <c r="E1867" s="108"/>
      <c r="X1867" s="108"/>
      <c r="AC1867" s="108"/>
      <c r="AZ1867" s="108"/>
      <c r="BA1867" s="108"/>
      <c r="BL1867" s="108"/>
      <c r="BM1867" s="108"/>
    </row>
    <row r="1868" spans="4:65" ht="12.75">
      <c r="D1868" s="108"/>
      <c r="E1868" s="108"/>
      <c r="X1868" s="108"/>
      <c r="AC1868" s="108"/>
      <c r="AZ1868" s="108"/>
      <c r="BA1868" s="108"/>
      <c r="BL1868" s="108"/>
      <c r="BM1868" s="108"/>
    </row>
    <row r="1869" spans="4:65" ht="12.75">
      <c r="D1869" s="108"/>
      <c r="E1869" s="108"/>
      <c r="X1869" s="108"/>
      <c r="AC1869" s="108"/>
      <c r="AZ1869" s="108"/>
      <c r="BA1869" s="108"/>
      <c r="BL1869" s="108"/>
      <c r="BM1869" s="108"/>
    </row>
    <row r="1870" spans="4:65" ht="12.75">
      <c r="D1870" s="108"/>
      <c r="E1870" s="108"/>
      <c r="X1870" s="108"/>
      <c r="AC1870" s="108"/>
      <c r="AZ1870" s="108"/>
      <c r="BA1870" s="108"/>
      <c r="BL1870" s="108"/>
      <c r="BM1870" s="108"/>
    </row>
    <row r="1871" spans="4:65" ht="12.75">
      <c r="D1871" s="108"/>
      <c r="E1871" s="108"/>
      <c r="X1871" s="108"/>
      <c r="AC1871" s="108"/>
      <c r="AZ1871" s="108"/>
      <c r="BA1871" s="108"/>
      <c r="BL1871" s="108"/>
      <c r="BM1871" s="108"/>
    </row>
    <row r="1872" spans="4:65" ht="12.75">
      <c r="D1872" s="108"/>
      <c r="E1872" s="108"/>
      <c r="X1872" s="108"/>
      <c r="AC1872" s="108"/>
      <c r="AZ1872" s="108"/>
      <c r="BA1872" s="108"/>
      <c r="BL1872" s="108"/>
      <c r="BM1872" s="108"/>
    </row>
    <row r="1873" spans="4:65" ht="12.75">
      <c r="D1873" s="108"/>
      <c r="E1873" s="108"/>
      <c r="X1873" s="108"/>
      <c r="AC1873" s="108"/>
      <c r="AZ1873" s="108"/>
      <c r="BA1873" s="108"/>
      <c r="BL1873" s="108"/>
      <c r="BM1873" s="108"/>
    </row>
    <row r="1874" spans="4:65" ht="12.75">
      <c r="D1874" s="108"/>
      <c r="E1874" s="108"/>
      <c r="X1874" s="108"/>
      <c r="AC1874" s="108"/>
      <c r="AZ1874" s="108"/>
      <c r="BA1874" s="108"/>
      <c r="BL1874" s="108"/>
      <c r="BM1874" s="108"/>
    </row>
    <row r="1875" spans="4:65" ht="12.75">
      <c r="D1875" s="108"/>
      <c r="E1875" s="108"/>
      <c r="X1875" s="108"/>
      <c r="AC1875" s="108"/>
      <c r="AZ1875" s="108"/>
      <c r="BA1875" s="108"/>
      <c r="BL1875" s="108"/>
      <c r="BM1875" s="108"/>
    </row>
    <row r="1876" spans="4:65" ht="12.75">
      <c r="D1876" s="108"/>
      <c r="E1876" s="108"/>
      <c r="X1876" s="108"/>
      <c r="AC1876" s="108"/>
      <c r="AZ1876" s="108"/>
      <c r="BA1876" s="108"/>
      <c r="BL1876" s="108"/>
      <c r="BM1876" s="108"/>
    </row>
    <row r="1877" spans="4:65" ht="12.75">
      <c r="D1877" s="108"/>
      <c r="E1877" s="108"/>
      <c r="X1877" s="108"/>
      <c r="AC1877" s="108"/>
      <c r="AZ1877" s="108"/>
      <c r="BA1877" s="108"/>
      <c r="BL1877" s="108"/>
      <c r="BM1877" s="108"/>
    </row>
    <row r="1878" spans="4:65" ht="12.75">
      <c r="D1878" s="108"/>
      <c r="E1878" s="108"/>
      <c r="X1878" s="108"/>
      <c r="AC1878" s="108"/>
      <c r="AZ1878" s="108"/>
      <c r="BA1878" s="108"/>
      <c r="BL1878" s="108"/>
      <c r="BM1878" s="108"/>
    </row>
    <row r="1879" spans="4:65" ht="12.75">
      <c r="D1879" s="108"/>
      <c r="E1879" s="108"/>
      <c r="X1879" s="108"/>
      <c r="AC1879" s="108"/>
      <c r="AZ1879" s="108"/>
      <c r="BA1879" s="108"/>
      <c r="BL1879" s="108"/>
      <c r="BM1879" s="108"/>
    </row>
    <row r="1880" spans="4:65" ht="12.75">
      <c r="D1880" s="108"/>
      <c r="E1880" s="108"/>
      <c r="X1880" s="108"/>
      <c r="AC1880" s="108"/>
      <c r="AZ1880" s="108"/>
      <c r="BA1880" s="108"/>
      <c r="BL1880" s="108"/>
      <c r="BM1880" s="108"/>
    </row>
    <row r="1881" spans="4:65" ht="12.75">
      <c r="D1881" s="108"/>
      <c r="E1881" s="108"/>
      <c r="X1881" s="108"/>
      <c r="AC1881" s="108"/>
      <c r="AZ1881" s="108"/>
      <c r="BA1881" s="108"/>
      <c r="BL1881" s="108"/>
      <c r="BM1881" s="108"/>
    </row>
    <row r="1882" spans="4:65" ht="12.75">
      <c r="D1882" s="108"/>
      <c r="E1882" s="108"/>
      <c r="X1882" s="108"/>
      <c r="AC1882" s="108"/>
      <c r="AZ1882" s="108"/>
      <c r="BA1882" s="108"/>
      <c r="BL1882" s="108"/>
      <c r="BM1882" s="108"/>
    </row>
    <row r="1883" spans="4:65" ht="12.75">
      <c r="D1883" s="108"/>
      <c r="E1883" s="108"/>
      <c r="X1883" s="108"/>
      <c r="AC1883" s="108"/>
      <c r="AZ1883" s="108"/>
      <c r="BA1883" s="108"/>
      <c r="BL1883" s="108"/>
      <c r="BM1883" s="108"/>
    </row>
    <row r="1884" spans="4:65" ht="12.75">
      <c r="D1884" s="108"/>
      <c r="E1884" s="108"/>
      <c r="X1884" s="108"/>
      <c r="AC1884" s="108"/>
      <c r="AZ1884" s="108"/>
      <c r="BA1884" s="108"/>
      <c r="BL1884" s="108"/>
      <c r="BM1884" s="108"/>
    </row>
    <row r="1885" spans="4:65" ht="12.75">
      <c r="D1885" s="108"/>
      <c r="E1885" s="108"/>
      <c r="X1885" s="108"/>
      <c r="AC1885" s="108"/>
      <c r="AZ1885" s="108"/>
      <c r="BA1885" s="108"/>
      <c r="BL1885" s="108"/>
      <c r="BM1885" s="108"/>
    </row>
    <row r="1886" spans="4:65" ht="12.75">
      <c r="D1886" s="108"/>
      <c r="E1886" s="108"/>
      <c r="X1886" s="108"/>
      <c r="AC1886" s="108"/>
      <c r="AZ1886" s="108"/>
      <c r="BA1886" s="108"/>
      <c r="BL1886" s="108"/>
      <c r="BM1886" s="108"/>
    </row>
    <row r="1887" spans="4:65" ht="12.75">
      <c r="D1887" s="108"/>
      <c r="E1887" s="108"/>
      <c r="X1887" s="108"/>
      <c r="AC1887" s="108"/>
      <c r="AZ1887" s="108"/>
      <c r="BA1887" s="108"/>
      <c r="BL1887" s="108"/>
      <c r="BM1887" s="108"/>
    </row>
    <row r="1888" spans="4:65" ht="12.75">
      <c r="D1888" s="108"/>
      <c r="E1888" s="108"/>
      <c r="X1888" s="108"/>
      <c r="AC1888" s="108"/>
      <c r="AZ1888" s="108"/>
      <c r="BA1888" s="108"/>
      <c r="BL1888" s="108"/>
      <c r="BM1888" s="108"/>
    </row>
    <row r="1889" spans="4:65" ht="12.75">
      <c r="D1889" s="108"/>
      <c r="E1889" s="108"/>
      <c r="X1889" s="108"/>
      <c r="AC1889" s="108"/>
      <c r="AZ1889" s="108"/>
      <c r="BA1889" s="108"/>
      <c r="BL1889" s="108"/>
      <c r="BM1889" s="108"/>
    </row>
    <row r="1890" spans="4:65" ht="12.75">
      <c r="D1890" s="108"/>
      <c r="E1890" s="108"/>
      <c r="X1890" s="108"/>
      <c r="AC1890" s="108"/>
      <c r="AZ1890" s="108"/>
      <c r="BA1890" s="108"/>
      <c r="BL1890" s="108"/>
      <c r="BM1890" s="108"/>
    </row>
    <row r="1891" spans="4:65" ht="12.75">
      <c r="D1891" s="108"/>
      <c r="E1891" s="108"/>
      <c r="X1891" s="108"/>
      <c r="AC1891" s="108"/>
      <c r="AZ1891" s="108"/>
      <c r="BA1891" s="108"/>
      <c r="BL1891" s="108"/>
      <c r="BM1891" s="108"/>
    </row>
    <row r="1892" spans="4:65" ht="12.75">
      <c r="D1892" s="108"/>
      <c r="E1892" s="108"/>
      <c r="X1892" s="108"/>
      <c r="AC1892" s="108"/>
      <c r="AZ1892" s="108"/>
      <c r="BA1892" s="108"/>
      <c r="BL1892" s="108"/>
      <c r="BM1892" s="108"/>
    </row>
    <row r="1893" spans="4:65" ht="12.75">
      <c r="D1893" s="108"/>
      <c r="E1893" s="108"/>
      <c r="X1893" s="108"/>
      <c r="AC1893" s="108"/>
      <c r="AZ1893" s="108"/>
      <c r="BA1893" s="108"/>
      <c r="BL1893" s="108"/>
      <c r="BM1893" s="108"/>
    </row>
    <row r="1894" spans="4:65" ht="12.75">
      <c r="D1894" s="108"/>
      <c r="E1894" s="108"/>
      <c r="X1894" s="108"/>
      <c r="AC1894" s="108"/>
      <c r="AZ1894" s="108"/>
      <c r="BA1894" s="108"/>
      <c r="BL1894" s="108"/>
      <c r="BM1894" s="108"/>
    </row>
    <row r="1895" spans="4:65" ht="12.75">
      <c r="D1895" s="108"/>
      <c r="E1895" s="108"/>
      <c r="X1895" s="108"/>
      <c r="AC1895" s="108"/>
      <c r="AZ1895" s="108"/>
      <c r="BA1895" s="108"/>
      <c r="BL1895" s="108"/>
      <c r="BM1895" s="108"/>
    </row>
    <row r="1896" spans="4:65" ht="12.75">
      <c r="D1896" s="108"/>
      <c r="E1896" s="108"/>
      <c r="X1896" s="108"/>
      <c r="AC1896" s="108"/>
      <c r="AZ1896" s="108"/>
      <c r="BA1896" s="108"/>
      <c r="BL1896" s="108"/>
      <c r="BM1896" s="108"/>
    </row>
    <row r="1897" spans="4:65" ht="12.75">
      <c r="D1897" s="108"/>
      <c r="E1897" s="108"/>
      <c r="X1897" s="108"/>
      <c r="AC1897" s="108"/>
      <c r="AZ1897" s="108"/>
      <c r="BA1897" s="108"/>
      <c r="BL1897" s="108"/>
      <c r="BM1897" s="108"/>
    </row>
    <row r="1898" spans="4:65" ht="12.75">
      <c r="D1898" s="108"/>
      <c r="E1898" s="108"/>
      <c r="X1898" s="108"/>
      <c r="AC1898" s="108"/>
      <c r="AZ1898" s="108"/>
      <c r="BA1898" s="108"/>
      <c r="BL1898" s="108"/>
      <c r="BM1898" s="108"/>
    </row>
    <row r="1899" spans="4:64" ht="12.75">
      <c r="D1899" s="108"/>
      <c r="E1899" s="108"/>
      <c r="X1899" s="108"/>
      <c r="AC1899" s="108"/>
      <c r="AZ1899" s="108"/>
      <c r="BL1899" s="108"/>
    </row>
    <row r="1900" spans="4:65" ht="12.75">
      <c r="D1900" s="108"/>
      <c r="E1900" s="108"/>
      <c r="X1900" s="108"/>
      <c r="AC1900" s="108"/>
      <c r="AZ1900" s="108"/>
      <c r="BA1900" s="108"/>
      <c r="BL1900" s="108"/>
      <c r="BM1900" s="108"/>
    </row>
    <row r="1901" spans="4:65" ht="12.75">
      <c r="D1901" s="108"/>
      <c r="E1901" s="108"/>
      <c r="X1901" s="108"/>
      <c r="AC1901" s="108"/>
      <c r="AZ1901" s="108"/>
      <c r="BA1901" s="108"/>
      <c r="BL1901" s="108"/>
      <c r="BM1901" s="108"/>
    </row>
    <row r="1902" spans="4:65" ht="12.75">
      <c r="D1902" s="108"/>
      <c r="E1902" s="108"/>
      <c r="X1902" s="108"/>
      <c r="AC1902" s="108"/>
      <c r="AZ1902" s="108"/>
      <c r="BA1902" s="108"/>
      <c r="BL1902" s="108"/>
      <c r="BM1902" s="108"/>
    </row>
    <row r="1903" spans="4:65" ht="12.75">
      <c r="D1903" s="108"/>
      <c r="E1903" s="108"/>
      <c r="X1903" s="108"/>
      <c r="AC1903" s="108"/>
      <c r="AZ1903" s="108"/>
      <c r="BA1903" s="108"/>
      <c r="BL1903" s="108"/>
      <c r="BM1903" s="108"/>
    </row>
    <row r="1904" spans="4:65" ht="12.75">
      <c r="D1904" s="108"/>
      <c r="E1904" s="108"/>
      <c r="X1904" s="108"/>
      <c r="AC1904" s="108"/>
      <c r="AZ1904" s="108"/>
      <c r="BA1904" s="108"/>
      <c r="BL1904" s="108"/>
      <c r="BM1904" s="108"/>
    </row>
    <row r="1905" spans="4:65" ht="12.75">
      <c r="D1905" s="108"/>
      <c r="E1905" s="108"/>
      <c r="X1905" s="108"/>
      <c r="AC1905" s="108"/>
      <c r="AZ1905" s="108"/>
      <c r="BA1905" s="108"/>
      <c r="BL1905" s="108"/>
      <c r="BM1905" s="108"/>
    </row>
    <row r="1906" spans="4:65" ht="12.75">
      <c r="D1906" s="108"/>
      <c r="E1906" s="108"/>
      <c r="X1906" s="108"/>
      <c r="AC1906" s="108"/>
      <c r="AZ1906" s="108"/>
      <c r="BA1906" s="108"/>
      <c r="BL1906" s="108"/>
      <c r="BM1906" s="108"/>
    </row>
    <row r="1907" spans="4:65" ht="12.75">
      <c r="D1907" s="108"/>
      <c r="E1907" s="108"/>
      <c r="X1907" s="108"/>
      <c r="AC1907" s="108"/>
      <c r="AZ1907" s="108"/>
      <c r="BA1907" s="108"/>
      <c r="BL1907" s="108"/>
      <c r="BM1907" s="108"/>
    </row>
    <row r="1908" spans="4:65" ht="12.75">
      <c r="D1908" s="108"/>
      <c r="E1908" s="108"/>
      <c r="X1908" s="108"/>
      <c r="AC1908" s="108"/>
      <c r="AZ1908" s="108"/>
      <c r="BA1908" s="108"/>
      <c r="BL1908" s="108"/>
      <c r="BM1908" s="108"/>
    </row>
    <row r="1909" spans="4:65" ht="12.75">
      <c r="D1909" s="108"/>
      <c r="E1909" s="108"/>
      <c r="X1909" s="108"/>
      <c r="AC1909" s="108"/>
      <c r="AZ1909" s="108"/>
      <c r="BA1909" s="108"/>
      <c r="BL1909" s="108"/>
      <c r="BM1909" s="108"/>
    </row>
    <row r="1910" spans="4:65" ht="12.75">
      <c r="D1910" s="108"/>
      <c r="E1910" s="108"/>
      <c r="X1910" s="108"/>
      <c r="AC1910" s="108"/>
      <c r="AZ1910" s="108"/>
      <c r="BA1910" s="108"/>
      <c r="BL1910" s="108"/>
      <c r="BM1910" s="108"/>
    </row>
    <row r="1911" spans="4:65" ht="12.75">
      <c r="D1911" s="108"/>
      <c r="E1911" s="108"/>
      <c r="X1911" s="108"/>
      <c r="AC1911" s="108"/>
      <c r="AZ1911" s="108"/>
      <c r="BA1911" s="108"/>
      <c r="BL1911" s="108"/>
      <c r="BM1911" s="108"/>
    </row>
    <row r="1912" spans="4:65" ht="12.75">
      <c r="D1912" s="108"/>
      <c r="E1912" s="108"/>
      <c r="X1912" s="108"/>
      <c r="AC1912" s="108"/>
      <c r="AZ1912" s="108"/>
      <c r="BA1912" s="108"/>
      <c r="BL1912" s="108"/>
      <c r="BM1912" s="108"/>
    </row>
    <row r="1913" spans="4:65" ht="12.75">
      <c r="D1913" s="108"/>
      <c r="E1913" s="108"/>
      <c r="X1913" s="108"/>
      <c r="AC1913" s="108"/>
      <c r="AZ1913" s="108"/>
      <c r="BA1913" s="108"/>
      <c r="BL1913" s="108"/>
      <c r="BM1913" s="108"/>
    </row>
    <row r="1914" spans="4:65" ht="12.75">
      <c r="D1914" s="108"/>
      <c r="E1914" s="108"/>
      <c r="X1914" s="108"/>
      <c r="AC1914" s="108"/>
      <c r="AZ1914" s="108"/>
      <c r="BA1914" s="108"/>
      <c r="BL1914" s="108"/>
      <c r="BM1914" s="108"/>
    </row>
    <row r="1915" spans="4:65" ht="12.75">
      <c r="D1915" s="108"/>
      <c r="E1915" s="108"/>
      <c r="X1915" s="108"/>
      <c r="AC1915" s="108"/>
      <c r="AZ1915" s="108"/>
      <c r="BA1915" s="108"/>
      <c r="BL1915" s="108"/>
      <c r="BM1915" s="108"/>
    </row>
    <row r="1916" spans="4:65" ht="12.75">
      <c r="D1916" s="108"/>
      <c r="E1916" s="108"/>
      <c r="X1916" s="108"/>
      <c r="AC1916" s="108"/>
      <c r="AZ1916" s="108"/>
      <c r="BA1916" s="108"/>
      <c r="BL1916" s="108"/>
      <c r="BM1916" s="108"/>
    </row>
    <row r="1917" spans="4:65" ht="12.75">
      <c r="D1917" s="108"/>
      <c r="E1917" s="108"/>
      <c r="X1917" s="108"/>
      <c r="AC1917" s="108"/>
      <c r="AZ1917" s="108"/>
      <c r="BA1917" s="108"/>
      <c r="BL1917" s="108"/>
      <c r="BM1917" s="108"/>
    </row>
    <row r="1918" spans="4:52" ht="12.75">
      <c r="D1918" s="108"/>
      <c r="E1918" s="108"/>
      <c r="X1918" s="108"/>
      <c r="AC1918" s="108"/>
      <c r="AZ1918" s="108"/>
    </row>
    <row r="1919" spans="4:64" ht="12.75">
      <c r="D1919" s="108"/>
      <c r="E1919" s="108"/>
      <c r="X1919" s="108"/>
      <c r="AC1919" s="108"/>
      <c r="AZ1919" s="108"/>
      <c r="BL1919" s="108"/>
    </row>
    <row r="1920" spans="4:64" ht="12.75">
      <c r="D1920" s="108"/>
      <c r="E1920" s="108"/>
      <c r="X1920" s="108"/>
      <c r="AC1920" s="108"/>
      <c r="AZ1920" s="108"/>
      <c r="BL1920" s="108"/>
    </row>
    <row r="1921" spans="4:65" ht="12.75">
      <c r="D1921" s="108"/>
      <c r="E1921" s="108"/>
      <c r="X1921" s="108"/>
      <c r="AC1921" s="108"/>
      <c r="AZ1921" s="108"/>
      <c r="BA1921" s="108"/>
      <c r="BL1921" s="108"/>
      <c r="BM1921" s="108"/>
    </row>
    <row r="1922" spans="4:65" ht="12.75">
      <c r="D1922" s="108"/>
      <c r="E1922" s="108"/>
      <c r="X1922" s="108"/>
      <c r="AC1922" s="108"/>
      <c r="AZ1922" s="108"/>
      <c r="BA1922" s="108"/>
      <c r="BL1922" s="108"/>
      <c r="BM1922" s="108"/>
    </row>
    <row r="1923" spans="4:65" ht="12.75">
      <c r="D1923" s="108"/>
      <c r="E1923" s="108"/>
      <c r="X1923" s="108"/>
      <c r="AC1923" s="108"/>
      <c r="AZ1923" s="108"/>
      <c r="BA1923" s="108"/>
      <c r="BL1923" s="108"/>
      <c r="BM1923" s="108"/>
    </row>
    <row r="1924" spans="4:65" ht="12.75">
      <c r="D1924" s="108"/>
      <c r="E1924" s="108"/>
      <c r="X1924" s="108"/>
      <c r="AC1924" s="108"/>
      <c r="AZ1924" s="108"/>
      <c r="BA1924" s="108"/>
      <c r="BL1924" s="108"/>
      <c r="BM1924" s="108"/>
    </row>
    <row r="1925" spans="4:64" ht="12.75">
      <c r="D1925" s="108"/>
      <c r="E1925" s="108"/>
      <c r="X1925" s="108"/>
      <c r="AC1925" s="108"/>
      <c r="AZ1925" s="108"/>
      <c r="BL1925" s="108"/>
    </row>
    <row r="1926" spans="4:64" ht="12.75">
      <c r="D1926" s="108"/>
      <c r="E1926" s="108"/>
      <c r="X1926" s="108"/>
      <c r="AC1926" s="108"/>
      <c r="AZ1926" s="108"/>
      <c r="BL1926" s="108"/>
    </row>
    <row r="1927" spans="4:65" ht="12.75">
      <c r="D1927" s="108"/>
      <c r="E1927" s="108"/>
      <c r="X1927" s="108"/>
      <c r="AC1927" s="108"/>
      <c r="AZ1927" s="108"/>
      <c r="BA1927" s="108"/>
      <c r="BL1927" s="108"/>
      <c r="BM1927" s="108"/>
    </row>
    <row r="1928" spans="4:65" ht="12.75">
      <c r="D1928" s="108"/>
      <c r="E1928" s="108"/>
      <c r="X1928" s="108"/>
      <c r="AC1928" s="108"/>
      <c r="AZ1928" s="108"/>
      <c r="BA1928" s="108"/>
      <c r="BL1928" s="108"/>
      <c r="BM1928" s="108"/>
    </row>
    <row r="1929" spans="4:65" ht="12.75">
      <c r="D1929" s="108"/>
      <c r="E1929" s="108"/>
      <c r="X1929" s="108"/>
      <c r="AC1929" s="108"/>
      <c r="AZ1929" s="108"/>
      <c r="BA1929" s="108"/>
      <c r="BL1929" s="108"/>
      <c r="BM1929" s="108"/>
    </row>
    <row r="1930" spans="4:52" ht="12.75">
      <c r="D1930" s="108"/>
      <c r="E1930" s="108"/>
      <c r="X1930" s="108"/>
      <c r="AC1930" s="108"/>
      <c r="AZ1930" s="108"/>
    </row>
    <row r="1931" spans="4:65" ht="12.75">
      <c r="D1931" s="108"/>
      <c r="E1931" s="108"/>
      <c r="X1931" s="108"/>
      <c r="AC1931" s="108"/>
      <c r="AZ1931" s="108"/>
      <c r="BA1931" s="108"/>
      <c r="BL1931" s="108"/>
      <c r="BM1931" s="108"/>
    </row>
    <row r="1932" spans="4:65" ht="12.75">
      <c r="D1932" s="108"/>
      <c r="E1932" s="108"/>
      <c r="X1932" s="108"/>
      <c r="AC1932" s="108"/>
      <c r="AZ1932" s="108"/>
      <c r="BA1932" s="108"/>
      <c r="BL1932" s="108"/>
      <c r="BM1932" s="108"/>
    </row>
    <row r="1933" spans="4:65" ht="12.75">
      <c r="D1933" s="108"/>
      <c r="E1933" s="108"/>
      <c r="X1933" s="108"/>
      <c r="AC1933" s="108"/>
      <c r="AZ1933" s="108"/>
      <c r="BA1933" s="108"/>
      <c r="BL1933" s="108"/>
      <c r="BM1933" s="108"/>
    </row>
    <row r="1934" spans="4:65" ht="12.75">
      <c r="D1934" s="108"/>
      <c r="E1934" s="108"/>
      <c r="X1934" s="108"/>
      <c r="AC1934" s="108"/>
      <c r="AZ1934" s="108"/>
      <c r="BA1934" s="108"/>
      <c r="BL1934" s="108"/>
      <c r="BM1934" s="108"/>
    </row>
    <row r="1935" spans="4:65" ht="12.75">
      <c r="D1935" s="108"/>
      <c r="E1935" s="108"/>
      <c r="X1935" s="108"/>
      <c r="AC1935" s="108"/>
      <c r="AZ1935" s="108"/>
      <c r="BA1935" s="108"/>
      <c r="BL1935" s="108"/>
      <c r="BM1935" s="108"/>
    </row>
    <row r="1936" spans="4:65" ht="12.75">
      <c r="D1936" s="108"/>
      <c r="E1936" s="108"/>
      <c r="X1936" s="108"/>
      <c r="AC1936" s="108"/>
      <c r="AZ1936" s="108"/>
      <c r="BA1936" s="108"/>
      <c r="BL1936" s="108"/>
      <c r="BM1936" s="108"/>
    </row>
    <row r="1937" spans="4:65" ht="12.75">
      <c r="D1937" s="108"/>
      <c r="E1937" s="108"/>
      <c r="X1937" s="108"/>
      <c r="AC1937" s="108"/>
      <c r="AZ1937" s="108"/>
      <c r="BA1937" s="108"/>
      <c r="BL1937" s="108"/>
      <c r="BM1937" s="108"/>
    </row>
    <row r="1938" spans="4:65" ht="12.75">
      <c r="D1938" s="108"/>
      <c r="E1938" s="108"/>
      <c r="X1938" s="108"/>
      <c r="AC1938" s="108"/>
      <c r="AZ1938" s="108"/>
      <c r="BA1938" s="108"/>
      <c r="BL1938" s="108"/>
      <c r="BM1938" s="108"/>
    </row>
    <row r="1939" spans="4:65" ht="12.75">
      <c r="D1939" s="108"/>
      <c r="E1939" s="108"/>
      <c r="X1939" s="108"/>
      <c r="AC1939" s="108"/>
      <c r="AZ1939" s="108"/>
      <c r="BA1939" s="108"/>
      <c r="BL1939" s="108"/>
      <c r="BM1939" s="108"/>
    </row>
    <row r="1940" spans="4:65" ht="12.75">
      <c r="D1940" s="108"/>
      <c r="E1940" s="108"/>
      <c r="X1940" s="108"/>
      <c r="AC1940" s="108"/>
      <c r="AZ1940" s="108"/>
      <c r="BA1940" s="108"/>
      <c r="BL1940" s="108"/>
      <c r="BM1940" s="108"/>
    </row>
    <row r="1941" spans="4:65" ht="12.75">
      <c r="D1941" s="108"/>
      <c r="E1941" s="108"/>
      <c r="X1941" s="108"/>
      <c r="AC1941" s="108"/>
      <c r="AZ1941" s="108"/>
      <c r="BA1941" s="108"/>
      <c r="BL1941" s="108"/>
      <c r="BM1941" s="108"/>
    </row>
    <row r="1942" spans="4:65" ht="12.75">
      <c r="D1942" s="108"/>
      <c r="E1942" s="108"/>
      <c r="X1942" s="108"/>
      <c r="AC1942" s="108"/>
      <c r="AZ1942" s="108"/>
      <c r="BA1942" s="108"/>
      <c r="BL1942" s="108"/>
      <c r="BM1942" s="108"/>
    </row>
    <row r="1943" spans="4:65" ht="12.75">
      <c r="D1943" s="108"/>
      <c r="E1943" s="108"/>
      <c r="X1943" s="108"/>
      <c r="AC1943" s="108"/>
      <c r="AZ1943" s="108"/>
      <c r="BA1943" s="108"/>
      <c r="BL1943" s="108"/>
      <c r="BM1943" s="108"/>
    </row>
    <row r="1944" spans="4:65" ht="12.75">
      <c r="D1944" s="108"/>
      <c r="E1944" s="108"/>
      <c r="X1944" s="108"/>
      <c r="AC1944" s="108"/>
      <c r="AZ1944" s="108"/>
      <c r="BA1944" s="108"/>
      <c r="BL1944" s="108"/>
      <c r="BM1944" s="108"/>
    </row>
    <row r="1945" spans="4:52" ht="12.75">
      <c r="D1945" s="108"/>
      <c r="E1945" s="108"/>
      <c r="X1945" s="108"/>
      <c r="AC1945" s="108"/>
      <c r="AZ1945" s="108"/>
    </row>
    <row r="1946" spans="4:52" ht="12.75">
      <c r="D1946" s="108"/>
      <c r="E1946" s="108"/>
      <c r="X1946" s="108"/>
      <c r="AC1946" s="108"/>
      <c r="AZ1946" s="108"/>
    </row>
    <row r="1947" spans="4:65" ht="12.75">
      <c r="D1947" s="108"/>
      <c r="E1947" s="108"/>
      <c r="X1947" s="108"/>
      <c r="AC1947" s="108"/>
      <c r="AZ1947" s="108"/>
      <c r="BA1947" s="108"/>
      <c r="BL1947" s="108"/>
      <c r="BM1947" s="108"/>
    </row>
    <row r="1948" spans="4:65" ht="12.75">
      <c r="D1948" s="108"/>
      <c r="E1948" s="108"/>
      <c r="X1948" s="108"/>
      <c r="AC1948" s="108"/>
      <c r="AZ1948" s="108"/>
      <c r="BA1948" s="108"/>
      <c r="BL1948" s="108"/>
      <c r="BM1948" s="108"/>
    </row>
    <row r="1949" spans="4:65" ht="12.75">
      <c r="D1949" s="108"/>
      <c r="E1949" s="108"/>
      <c r="X1949" s="108"/>
      <c r="AC1949" s="108"/>
      <c r="AZ1949" s="108"/>
      <c r="BA1949" s="108"/>
      <c r="BL1949" s="108"/>
      <c r="BM1949" s="108"/>
    </row>
    <row r="1950" spans="4:65" ht="12.75">
      <c r="D1950" s="108"/>
      <c r="E1950" s="108"/>
      <c r="X1950" s="108"/>
      <c r="AC1950" s="108"/>
      <c r="AZ1950" s="108"/>
      <c r="BA1950" s="108"/>
      <c r="BL1950" s="108"/>
      <c r="BM1950" s="108"/>
    </row>
    <row r="1951" spans="4:65" ht="12.75">
      <c r="D1951" s="108"/>
      <c r="E1951" s="108"/>
      <c r="X1951" s="108"/>
      <c r="AC1951" s="108"/>
      <c r="AZ1951" s="108"/>
      <c r="BA1951" s="108"/>
      <c r="BL1951" s="108"/>
      <c r="BM1951" s="108"/>
    </row>
    <row r="1952" spans="4:65" ht="12.75">
      <c r="D1952" s="108"/>
      <c r="E1952" s="108"/>
      <c r="X1952" s="108"/>
      <c r="AC1952" s="108"/>
      <c r="AZ1952" s="108"/>
      <c r="BA1952" s="108"/>
      <c r="BL1952" s="108"/>
      <c r="BM1952" s="108"/>
    </row>
    <row r="1953" spans="4:65" ht="12.75">
      <c r="D1953" s="108"/>
      <c r="E1953" s="108"/>
      <c r="X1953" s="108"/>
      <c r="AC1953" s="108"/>
      <c r="AT1953" s="134"/>
      <c r="AZ1953" s="108"/>
      <c r="BA1953" s="108"/>
      <c r="BL1953" s="108"/>
      <c r="BM1953" s="108"/>
    </row>
    <row r="1954" spans="4:65" ht="12.75">
      <c r="D1954" s="108"/>
      <c r="E1954" s="108"/>
      <c r="X1954" s="108"/>
      <c r="AC1954" s="108"/>
      <c r="AZ1954" s="108"/>
      <c r="BA1954" s="108"/>
      <c r="BL1954" s="108"/>
      <c r="BM1954" s="108"/>
    </row>
    <row r="1955" spans="4:64" ht="12.75">
      <c r="D1955" s="108"/>
      <c r="E1955" s="108"/>
      <c r="X1955" s="108"/>
      <c r="AC1955" s="108"/>
      <c r="AZ1955" s="108"/>
      <c r="BL1955" s="108"/>
    </row>
    <row r="1956" spans="4:65" ht="12.75">
      <c r="D1956" s="108"/>
      <c r="E1956" s="108"/>
      <c r="X1956" s="108"/>
      <c r="AC1956" s="108"/>
      <c r="AZ1956" s="108"/>
      <c r="BA1956" s="108"/>
      <c r="BL1956" s="108"/>
      <c r="BM1956" s="108"/>
    </row>
    <row r="1957" spans="4:65" ht="12.75">
      <c r="D1957" s="108"/>
      <c r="E1957" s="108"/>
      <c r="X1957" s="108"/>
      <c r="AC1957" s="108"/>
      <c r="AZ1957" s="108"/>
      <c r="BA1957" s="108"/>
      <c r="BL1957" s="108"/>
      <c r="BM1957" s="108"/>
    </row>
    <row r="1958" spans="4:65" ht="12.75">
      <c r="D1958" s="108"/>
      <c r="E1958" s="108"/>
      <c r="X1958" s="108"/>
      <c r="AC1958" s="108"/>
      <c r="AZ1958" s="108"/>
      <c r="BA1958" s="108"/>
      <c r="BL1958" s="108"/>
      <c r="BM1958" s="108"/>
    </row>
    <row r="1959" spans="4:65" ht="12.75">
      <c r="D1959" s="108"/>
      <c r="E1959" s="108"/>
      <c r="X1959" s="108"/>
      <c r="AC1959" s="108"/>
      <c r="AZ1959" s="108"/>
      <c r="BA1959" s="108"/>
      <c r="BL1959" s="108"/>
      <c r="BM1959" s="108"/>
    </row>
    <row r="1960" spans="4:65" ht="12.75">
      <c r="D1960" s="108"/>
      <c r="E1960" s="108"/>
      <c r="X1960" s="108"/>
      <c r="AC1960" s="108"/>
      <c r="AZ1960" s="108"/>
      <c r="BA1960" s="108"/>
      <c r="BL1960" s="108"/>
      <c r="BM1960" s="108"/>
    </row>
    <row r="1961" spans="4:65" ht="12.75">
      <c r="D1961" s="108"/>
      <c r="E1961" s="108"/>
      <c r="X1961" s="108"/>
      <c r="AC1961" s="108"/>
      <c r="AZ1961" s="108"/>
      <c r="BA1961" s="108"/>
      <c r="BL1961" s="108"/>
      <c r="BM1961" s="108"/>
    </row>
    <row r="1962" spans="4:65" ht="12.75">
      <c r="D1962" s="108"/>
      <c r="E1962" s="108"/>
      <c r="X1962" s="108"/>
      <c r="AC1962" s="108"/>
      <c r="AZ1962" s="108"/>
      <c r="BA1962" s="108"/>
      <c r="BL1962" s="108"/>
      <c r="BM1962" s="108"/>
    </row>
    <row r="1963" spans="4:65" ht="12.75">
      <c r="D1963" s="108"/>
      <c r="E1963" s="108"/>
      <c r="X1963" s="108"/>
      <c r="AC1963" s="108"/>
      <c r="AZ1963" s="108"/>
      <c r="BA1963" s="108"/>
      <c r="BL1963" s="108"/>
      <c r="BM1963" s="108"/>
    </row>
    <row r="1964" spans="4:65" ht="12.75">
      <c r="D1964" s="108"/>
      <c r="E1964" s="108"/>
      <c r="X1964" s="108"/>
      <c r="AC1964" s="108"/>
      <c r="AZ1964" s="108"/>
      <c r="BA1964" s="108"/>
      <c r="BL1964" s="108"/>
      <c r="BM1964" s="108"/>
    </row>
    <row r="1965" spans="4:65" ht="12.75">
      <c r="D1965" s="108"/>
      <c r="E1965" s="108"/>
      <c r="X1965" s="108"/>
      <c r="AC1965" s="108"/>
      <c r="AZ1965" s="108"/>
      <c r="BA1965" s="108"/>
      <c r="BL1965" s="108"/>
      <c r="BM1965" s="108"/>
    </row>
    <row r="1966" spans="4:65" ht="12.75">
      <c r="D1966" s="108"/>
      <c r="E1966" s="108"/>
      <c r="X1966" s="108"/>
      <c r="AC1966" s="108"/>
      <c r="AZ1966" s="108"/>
      <c r="BA1966" s="108"/>
      <c r="BL1966" s="108"/>
      <c r="BM1966" s="108"/>
    </row>
    <row r="1967" spans="4:65" ht="12.75">
      <c r="D1967" s="108"/>
      <c r="E1967" s="108"/>
      <c r="X1967" s="108"/>
      <c r="AC1967" s="108"/>
      <c r="AZ1967" s="108"/>
      <c r="BA1967" s="108"/>
      <c r="BL1967" s="108"/>
      <c r="BM1967" s="108"/>
    </row>
    <row r="1968" spans="4:65" ht="12.75">
      <c r="D1968" s="108"/>
      <c r="E1968" s="108"/>
      <c r="X1968" s="108"/>
      <c r="AC1968" s="108"/>
      <c r="AZ1968" s="108"/>
      <c r="BA1968" s="108"/>
      <c r="BL1968" s="108"/>
      <c r="BM1968" s="108"/>
    </row>
    <row r="1969" spans="4:65" ht="12.75">
      <c r="D1969" s="108"/>
      <c r="E1969" s="108"/>
      <c r="X1969" s="108"/>
      <c r="AC1969" s="108"/>
      <c r="AZ1969" s="108"/>
      <c r="BA1969" s="108"/>
      <c r="BL1969" s="108"/>
      <c r="BM1969" s="108"/>
    </row>
    <row r="1970" spans="4:65" ht="12.75">
      <c r="D1970" s="108"/>
      <c r="E1970" s="108"/>
      <c r="X1970" s="108"/>
      <c r="AC1970" s="108"/>
      <c r="AZ1970" s="108"/>
      <c r="BA1970" s="108"/>
      <c r="BL1970" s="108"/>
      <c r="BM1970" s="108"/>
    </row>
    <row r="1971" spans="4:65" ht="12.75">
      <c r="D1971" s="108"/>
      <c r="E1971" s="108"/>
      <c r="X1971" s="108"/>
      <c r="AC1971" s="108"/>
      <c r="AZ1971" s="108"/>
      <c r="BA1971" s="108"/>
      <c r="BL1971" s="108"/>
      <c r="BM1971" s="108"/>
    </row>
    <row r="1972" spans="4:65" ht="12.75">
      <c r="D1972" s="108"/>
      <c r="E1972" s="108"/>
      <c r="X1972" s="108"/>
      <c r="AC1972" s="108"/>
      <c r="AZ1972" s="108"/>
      <c r="BA1972" s="108"/>
      <c r="BL1972" s="108"/>
      <c r="BM1972" s="108"/>
    </row>
    <row r="1973" spans="4:65" ht="12.75">
      <c r="D1973" s="108"/>
      <c r="E1973" s="108"/>
      <c r="X1973" s="108"/>
      <c r="AC1973" s="108"/>
      <c r="AZ1973" s="108"/>
      <c r="BA1973" s="108"/>
      <c r="BL1973" s="108"/>
      <c r="BM1973" s="108"/>
    </row>
    <row r="1974" spans="4:65" ht="12.75">
      <c r="D1974" s="108"/>
      <c r="E1974" s="108"/>
      <c r="X1974" s="108"/>
      <c r="AC1974" s="108"/>
      <c r="AZ1974" s="108"/>
      <c r="BA1974" s="108"/>
      <c r="BL1974" s="108"/>
      <c r="BM1974" s="108"/>
    </row>
    <row r="1975" spans="4:65" ht="12.75">
      <c r="D1975" s="108"/>
      <c r="E1975" s="108"/>
      <c r="X1975" s="108"/>
      <c r="AC1975" s="108"/>
      <c r="AZ1975" s="108"/>
      <c r="BA1975" s="108"/>
      <c r="BL1975" s="108"/>
      <c r="BM1975" s="108"/>
    </row>
    <row r="1976" spans="4:65" ht="12.75">
      <c r="D1976" s="108"/>
      <c r="E1976" s="108"/>
      <c r="X1976" s="108"/>
      <c r="AC1976" s="108"/>
      <c r="AZ1976" s="108"/>
      <c r="BA1976" s="108"/>
      <c r="BL1976" s="108"/>
      <c r="BM1976" s="108"/>
    </row>
    <row r="1977" spans="4:65" ht="12.75">
      <c r="D1977" s="108"/>
      <c r="E1977" s="108"/>
      <c r="X1977" s="108"/>
      <c r="AC1977" s="108"/>
      <c r="AZ1977" s="108"/>
      <c r="BA1977" s="108"/>
      <c r="BL1977" s="108"/>
      <c r="BM1977" s="108"/>
    </row>
    <row r="1978" spans="4:65" ht="12.75">
      <c r="D1978" s="108"/>
      <c r="E1978" s="108"/>
      <c r="X1978" s="108"/>
      <c r="AC1978" s="108"/>
      <c r="AZ1978" s="108"/>
      <c r="BA1978" s="108"/>
      <c r="BL1978" s="108"/>
      <c r="BM1978" s="108"/>
    </row>
    <row r="1979" spans="4:65" ht="12.75">
      <c r="D1979" s="108"/>
      <c r="E1979" s="108"/>
      <c r="X1979" s="108"/>
      <c r="AC1979" s="108"/>
      <c r="AZ1979" s="108"/>
      <c r="BA1979" s="108"/>
      <c r="BL1979" s="108"/>
      <c r="BM1979" s="108"/>
    </row>
    <row r="1980" spans="4:65" ht="12.75">
      <c r="D1980" s="108"/>
      <c r="E1980" s="108"/>
      <c r="X1980" s="108"/>
      <c r="AC1980" s="108"/>
      <c r="AZ1980" s="108"/>
      <c r="BA1980" s="108"/>
      <c r="BL1980" s="108"/>
      <c r="BM1980" s="108"/>
    </row>
    <row r="1981" spans="4:65" ht="12.75">
      <c r="D1981" s="108"/>
      <c r="E1981" s="108"/>
      <c r="X1981" s="108"/>
      <c r="AC1981" s="108"/>
      <c r="AZ1981" s="108"/>
      <c r="BA1981" s="108"/>
      <c r="BL1981" s="108"/>
      <c r="BM1981" s="108"/>
    </row>
    <row r="1982" spans="4:65" ht="12.75">
      <c r="D1982" s="108"/>
      <c r="E1982" s="108"/>
      <c r="X1982" s="108"/>
      <c r="AC1982" s="108"/>
      <c r="AZ1982" s="108"/>
      <c r="BA1982" s="108"/>
      <c r="BL1982" s="108"/>
      <c r="BM1982" s="108"/>
    </row>
    <row r="1983" spans="4:65" ht="12.75">
      <c r="D1983" s="108"/>
      <c r="E1983" s="108"/>
      <c r="X1983" s="108"/>
      <c r="AC1983" s="108"/>
      <c r="AZ1983" s="108"/>
      <c r="BA1983" s="108"/>
      <c r="BL1983" s="108"/>
      <c r="BM1983" s="108"/>
    </row>
    <row r="1984" spans="4:65" ht="12.75">
      <c r="D1984" s="108"/>
      <c r="E1984" s="108"/>
      <c r="X1984" s="108"/>
      <c r="AC1984" s="108"/>
      <c r="AZ1984" s="108"/>
      <c r="BA1984" s="108"/>
      <c r="BL1984" s="108"/>
      <c r="BM1984" s="108"/>
    </row>
    <row r="1985" spans="4:65" ht="12.75">
      <c r="D1985" s="108"/>
      <c r="E1985" s="108"/>
      <c r="X1985" s="108"/>
      <c r="AC1985" s="108"/>
      <c r="AZ1985" s="108"/>
      <c r="BA1985" s="108"/>
      <c r="BL1985" s="108"/>
      <c r="BM1985" s="108"/>
    </row>
    <row r="1986" spans="4:65" ht="12.75">
      <c r="D1986" s="108"/>
      <c r="E1986" s="108"/>
      <c r="X1986" s="108"/>
      <c r="AC1986" s="108"/>
      <c r="AZ1986" s="108"/>
      <c r="BA1986" s="108"/>
      <c r="BL1986" s="108"/>
      <c r="BM1986" s="108"/>
    </row>
    <row r="1987" spans="4:65" ht="12.75">
      <c r="D1987" s="108"/>
      <c r="E1987" s="108"/>
      <c r="X1987" s="108"/>
      <c r="AC1987" s="108"/>
      <c r="AZ1987" s="108"/>
      <c r="BA1987" s="108"/>
      <c r="BL1987" s="108"/>
      <c r="BM1987" s="108"/>
    </row>
    <row r="1988" spans="4:65" ht="12.75">
      <c r="D1988" s="108"/>
      <c r="E1988" s="108"/>
      <c r="X1988" s="108"/>
      <c r="AC1988" s="108"/>
      <c r="AZ1988" s="108"/>
      <c r="BA1988" s="108"/>
      <c r="BL1988" s="108"/>
      <c r="BM1988" s="108"/>
    </row>
    <row r="1989" spans="4:65" ht="12.75">
      <c r="D1989" s="108"/>
      <c r="E1989" s="108"/>
      <c r="X1989" s="108"/>
      <c r="AC1989" s="108"/>
      <c r="AZ1989" s="108"/>
      <c r="BA1989" s="108"/>
      <c r="BL1989" s="108"/>
      <c r="BM1989" s="108"/>
    </row>
    <row r="1990" spans="4:65" ht="12.75">
      <c r="D1990" s="108"/>
      <c r="E1990" s="108"/>
      <c r="X1990" s="108"/>
      <c r="AC1990" s="108"/>
      <c r="AZ1990" s="108"/>
      <c r="BA1990" s="108"/>
      <c r="BL1990" s="108"/>
      <c r="BM1990" s="108"/>
    </row>
    <row r="1991" spans="4:65" ht="12.75">
      <c r="D1991" s="108"/>
      <c r="E1991" s="108"/>
      <c r="X1991" s="108"/>
      <c r="AC1991" s="108"/>
      <c r="AZ1991" s="108"/>
      <c r="BA1991" s="108"/>
      <c r="BL1991" s="108"/>
      <c r="BM1991" s="108"/>
    </row>
    <row r="1992" spans="4:65" ht="12.75">
      <c r="D1992" s="108"/>
      <c r="E1992" s="108"/>
      <c r="X1992" s="108"/>
      <c r="AC1992" s="108"/>
      <c r="AZ1992" s="108"/>
      <c r="BA1992" s="108"/>
      <c r="BL1992" s="108"/>
      <c r="BM1992" s="108"/>
    </row>
    <row r="1993" spans="4:65" ht="12.75">
      <c r="D1993" s="108"/>
      <c r="E1993" s="108"/>
      <c r="X1993" s="108"/>
      <c r="AC1993" s="108"/>
      <c r="AZ1993" s="108"/>
      <c r="BA1993" s="108"/>
      <c r="BL1993" s="108"/>
      <c r="BM1993" s="108"/>
    </row>
    <row r="1994" spans="4:65" ht="12.75">
      <c r="D1994" s="108"/>
      <c r="E1994" s="108"/>
      <c r="X1994" s="108"/>
      <c r="AC1994" s="108"/>
      <c r="AZ1994" s="108"/>
      <c r="BA1994" s="108"/>
      <c r="BL1994" s="108"/>
      <c r="BM1994" s="108"/>
    </row>
    <row r="1995" spans="4:64" ht="12.75">
      <c r="D1995" s="108"/>
      <c r="E1995" s="108"/>
      <c r="X1995" s="108"/>
      <c r="AC1995" s="108"/>
      <c r="AZ1995" s="108"/>
      <c r="BL1995" s="108"/>
    </row>
    <row r="1996" spans="4:64" ht="12.75">
      <c r="D1996" s="108"/>
      <c r="E1996" s="108"/>
      <c r="X1996" s="108"/>
      <c r="AC1996" s="108"/>
      <c r="AZ1996" s="108"/>
      <c r="BL1996" s="108"/>
    </row>
    <row r="1997" spans="4:65" ht="12.75">
      <c r="D1997" s="108"/>
      <c r="E1997" s="108"/>
      <c r="X1997" s="108"/>
      <c r="AC1997" s="108"/>
      <c r="AZ1997" s="108"/>
      <c r="BA1997" s="108"/>
      <c r="BL1997" s="108"/>
      <c r="BM1997" s="108"/>
    </row>
    <row r="1998" spans="4:65" ht="12.75">
      <c r="D1998" s="108"/>
      <c r="E1998" s="108"/>
      <c r="X1998" s="108"/>
      <c r="AC1998" s="108"/>
      <c r="AZ1998" s="108"/>
      <c r="BA1998" s="108"/>
      <c r="BL1998" s="108"/>
      <c r="BM1998" s="108"/>
    </row>
    <row r="1999" spans="4:65" ht="12.75">
      <c r="D1999" s="108"/>
      <c r="E1999" s="108"/>
      <c r="X1999" s="108"/>
      <c r="AC1999" s="108"/>
      <c r="AZ1999" s="108"/>
      <c r="BA1999" s="108"/>
      <c r="BL1999" s="108"/>
      <c r="BM1999" s="108"/>
    </row>
    <row r="2000" spans="4:65" ht="12.75">
      <c r="D2000" s="108"/>
      <c r="E2000" s="108"/>
      <c r="X2000" s="108"/>
      <c r="AC2000" s="108"/>
      <c r="AZ2000" s="108"/>
      <c r="BA2000" s="108"/>
      <c r="BL2000" s="108"/>
      <c r="BM2000" s="108"/>
    </row>
    <row r="2001" spans="4:65" ht="12.75">
      <c r="D2001" s="108"/>
      <c r="E2001" s="108"/>
      <c r="X2001" s="108"/>
      <c r="AC2001" s="108"/>
      <c r="AZ2001" s="108"/>
      <c r="BA2001" s="108"/>
      <c r="BL2001" s="108"/>
      <c r="BM2001" s="108"/>
    </row>
    <row r="2002" spans="4:64" ht="12.75">
      <c r="D2002" s="108"/>
      <c r="E2002" s="108"/>
      <c r="X2002" s="108"/>
      <c r="AC2002" s="108"/>
      <c r="AZ2002" s="108"/>
      <c r="BL2002" s="108"/>
    </row>
    <row r="2003" spans="4:64" ht="12.75">
      <c r="D2003" s="108"/>
      <c r="E2003" s="108"/>
      <c r="X2003" s="108"/>
      <c r="AC2003" s="108"/>
      <c r="AZ2003" s="108"/>
      <c r="BL2003" s="108"/>
    </row>
    <row r="2004" spans="4:65" ht="12.75">
      <c r="D2004" s="108"/>
      <c r="E2004" s="108"/>
      <c r="X2004" s="108"/>
      <c r="AC2004" s="108"/>
      <c r="AZ2004" s="108"/>
      <c r="BA2004" s="108"/>
      <c r="BL2004" s="108"/>
      <c r="BM2004" s="108"/>
    </row>
    <row r="2005" spans="4:65" ht="12.75">
      <c r="D2005" s="108"/>
      <c r="E2005" s="108"/>
      <c r="X2005" s="108"/>
      <c r="AC2005" s="108"/>
      <c r="AZ2005" s="108"/>
      <c r="BA2005" s="108"/>
      <c r="BL2005" s="108"/>
      <c r="BM2005" s="108"/>
    </row>
    <row r="2006" spans="4:65" ht="12.75">
      <c r="D2006" s="108"/>
      <c r="E2006" s="108"/>
      <c r="X2006" s="108"/>
      <c r="AC2006" s="108"/>
      <c r="AZ2006" s="108"/>
      <c r="BA2006" s="108"/>
      <c r="BL2006" s="108"/>
      <c r="BM2006" s="108"/>
    </row>
    <row r="2007" spans="4:65" ht="12.75">
      <c r="D2007" s="108"/>
      <c r="E2007" s="108"/>
      <c r="X2007" s="108"/>
      <c r="AC2007" s="108"/>
      <c r="AZ2007" s="108"/>
      <c r="BA2007" s="108"/>
      <c r="BL2007" s="108"/>
      <c r="BM2007" s="108"/>
    </row>
    <row r="2008" spans="4:65" ht="12.75">
      <c r="D2008" s="108"/>
      <c r="E2008" s="108"/>
      <c r="X2008" s="108"/>
      <c r="AC2008" s="108"/>
      <c r="AZ2008" s="108"/>
      <c r="BA2008" s="108"/>
      <c r="BL2008" s="108"/>
      <c r="BM2008" s="108"/>
    </row>
    <row r="2009" spans="4:65" ht="12.75">
      <c r="D2009" s="108"/>
      <c r="E2009" s="108"/>
      <c r="X2009" s="108"/>
      <c r="AC2009" s="108"/>
      <c r="AZ2009" s="108"/>
      <c r="BA2009" s="108"/>
      <c r="BL2009" s="108"/>
      <c r="BM2009" s="108"/>
    </row>
    <row r="2010" spans="4:65" ht="12.75">
      <c r="D2010" s="108"/>
      <c r="E2010" s="108"/>
      <c r="X2010" s="108"/>
      <c r="AC2010" s="108"/>
      <c r="AZ2010" s="108"/>
      <c r="BA2010" s="108"/>
      <c r="BL2010" s="108"/>
      <c r="BM2010" s="108"/>
    </row>
    <row r="2011" spans="4:65" ht="12.75">
      <c r="D2011" s="108"/>
      <c r="E2011" s="108"/>
      <c r="X2011" s="108"/>
      <c r="AC2011" s="108"/>
      <c r="AZ2011" s="108"/>
      <c r="BA2011" s="108"/>
      <c r="BL2011" s="108"/>
      <c r="BM2011" s="108"/>
    </row>
    <row r="2012" spans="4:65" ht="12.75">
      <c r="D2012" s="108"/>
      <c r="E2012" s="108"/>
      <c r="X2012" s="108"/>
      <c r="AC2012" s="108"/>
      <c r="AZ2012" s="108"/>
      <c r="BA2012" s="108"/>
      <c r="BL2012" s="108"/>
      <c r="BM2012" s="108"/>
    </row>
    <row r="2013" spans="4:64" ht="12.75">
      <c r="D2013" s="108"/>
      <c r="E2013" s="108"/>
      <c r="X2013" s="108"/>
      <c r="AC2013" s="108"/>
      <c r="AZ2013" s="108"/>
      <c r="BL2013" s="108"/>
    </row>
    <row r="2014" spans="4:65" ht="12.75">
      <c r="D2014" s="108"/>
      <c r="E2014" s="108"/>
      <c r="X2014" s="108"/>
      <c r="AC2014" s="108"/>
      <c r="AZ2014" s="108"/>
      <c r="BA2014" s="108"/>
      <c r="BL2014" s="108"/>
      <c r="BM2014" s="108"/>
    </row>
    <row r="2015" spans="4:65" ht="12.75">
      <c r="D2015" s="108"/>
      <c r="E2015" s="108"/>
      <c r="X2015" s="108"/>
      <c r="AC2015" s="108"/>
      <c r="AZ2015" s="108"/>
      <c r="BA2015" s="108"/>
      <c r="BL2015" s="108"/>
      <c r="BM2015" s="108"/>
    </row>
    <row r="2016" spans="4:65" ht="12.75">
      <c r="D2016" s="108"/>
      <c r="E2016" s="108"/>
      <c r="X2016" s="108"/>
      <c r="AC2016" s="108"/>
      <c r="AZ2016" s="108"/>
      <c r="BA2016" s="108"/>
      <c r="BL2016" s="108"/>
      <c r="BM2016" s="108"/>
    </row>
    <row r="2017" spans="4:65" ht="12.75">
      <c r="D2017" s="108"/>
      <c r="E2017" s="108"/>
      <c r="X2017" s="108"/>
      <c r="AC2017" s="108"/>
      <c r="AZ2017" s="108"/>
      <c r="BA2017" s="108"/>
      <c r="BL2017" s="108"/>
      <c r="BM2017" s="108"/>
    </row>
    <row r="2018" spans="4:65" ht="12.75">
      <c r="D2018" s="108"/>
      <c r="E2018" s="108"/>
      <c r="X2018" s="108"/>
      <c r="AC2018" s="108"/>
      <c r="AZ2018" s="108"/>
      <c r="BA2018" s="108"/>
      <c r="BL2018" s="108"/>
      <c r="BM2018" s="108"/>
    </row>
    <row r="2019" spans="4:65" ht="12.75">
      <c r="D2019" s="108"/>
      <c r="E2019" s="108"/>
      <c r="X2019" s="108"/>
      <c r="AC2019" s="108"/>
      <c r="AZ2019" s="108"/>
      <c r="BA2019" s="108"/>
      <c r="BL2019" s="108"/>
      <c r="BM2019" s="108"/>
    </row>
    <row r="2020" spans="4:65" ht="12.75">
      <c r="D2020" s="108"/>
      <c r="E2020" s="108"/>
      <c r="X2020" s="108"/>
      <c r="AC2020" s="108"/>
      <c r="AZ2020" s="108"/>
      <c r="BA2020" s="108"/>
      <c r="BL2020" s="108"/>
      <c r="BM2020" s="108"/>
    </row>
    <row r="2021" spans="4:65" ht="12.75">
      <c r="D2021" s="108"/>
      <c r="E2021" s="108"/>
      <c r="X2021" s="108"/>
      <c r="AC2021" s="108"/>
      <c r="AZ2021" s="108"/>
      <c r="BA2021" s="108"/>
      <c r="BL2021" s="108"/>
      <c r="BM2021" s="108"/>
    </row>
    <row r="2022" spans="4:65" ht="12.75">
      <c r="D2022" s="108"/>
      <c r="E2022" s="108"/>
      <c r="X2022" s="108"/>
      <c r="AC2022" s="108"/>
      <c r="AZ2022" s="108"/>
      <c r="BA2022" s="108"/>
      <c r="BL2022" s="108"/>
      <c r="BM2022" s="108"/>
    </row>
    <row r="2023" spans="4:65" ht="12.75">
      <c r="D2023" s="108"/>
      <c r="E2023" s="108"/>
      <c r="X2023" s="108"/>
      <c r="AC2023" s="108"/>
      <c r="AZ2023" s="108"/>
      <c r="BA2023" s="108"/>
      <c r="BL2023" s="108"/>
      <c r="BM2023" s="108"/>
    </row>
    <row r="2024" spans="4:65" ht="12.75">
      <c r="D2024" s="108"/>
      <c r="E2024" s="108"/>
      <c r="X2024" s="108"/>
      <c r="AC2024" s="108"/>
      <c r="AZ2024" s="108"/>
      <c r="BA2024" s="108"/>
      <c r="BL2024" s="108"/>
      <c r="BM2024" s="108"/>
    </row>
    <row r="2025" spans="4:65" ht="12.75">
      <c r="D2025" s="108"/>
      <c r="E2025" s="108"/>
      <c r="X2025" s="108"/>
      <c r="AC2025" s="108"/>
      <c r="AZ2025" s="108"/>
      <c r="BA2025" s="108"/>
      <c r="BL2025" s="108"/>
      <c r="BM2025" s="108"/>
    </row>
    <row r="2026" spans="4:65" ht="12.75">
      <c r="D2026" s="108"/>
      <c r="E2026" s="108"/>
      <c r="X2026" s="108"/>
      <c r="AC2026" s="108"/>
      <c r="AZ2026" s="108"/>
      <c r="BA2026" s="108"/>
      <c r="BL2026" s="108"/>
      <c r="BM2026" s="108"/>
    </row>
    <row r="2027" spans="4:65" ht="12.75">
      <c r="D2027" s="108"/>
      <c r="E2027" s="108"/>
      <c r="X2027" s="108"/>
      <c r="AC2027" s="108"/>
      <c r="AZ2027" s="108"/>
      <c r="BA2027" s="108"/>
      <c r="BL2027" s="108"/>
      <c r="BM2027" s="108"/>
    </row>
    <row r="2028" spans="4:64" ht="12.75">
      <c r="D2028" s="108"/>
      <c r="E2028" s="108"/>
      <c r="X2028" s="108"/>
      <c r="AC2028" s="108"/>
      <c r="AZ2028" s="108"/>
      <c r="BL2028" s="108"/>
    </row>
    <row r="2029" spans="4:65" ht="12.75">
      <c r="D2029" s="108"/>
      <c r="E2029" s="108"/>
      <c r="X2029" s="108"/>
      <c r="AC2029" s="108"/>
      <c r="AZ2029" s="108"/>
      <c r="BA2029" s="108"/>
      <c r="BL2029" s="108"/>
      <c r="BM2029" s="108"/>
    </row>
    <row r="2030" spans="4:65" ht="12.75">
      <c r="D2030" s="108"/>
      <c r="E2030" s="108"/>
      <c r="X2030" s="108"/>
      <c r="AC2030" s="108"/>
      <c r="AZ2030" s="108"/>
      <c r="BA2030" s="108"/>
      <c r="BL2030" s="108"/>
      <c r="BM2030" s="108"/>
    </row>
    <row r="2031" spans="4:65" ht="12.75">
      <c r="D2031" s="108"/>
      <c r="E2031" s="108"/>
      <c r="X2031" s="108"/>
      <c r="AC2031" s="108"/>
      <c r="AZ2031" s="108"/>
      <c r="BA2031" s="108"/>
      <c r="BL2031" s="108"/>
      <c r="BM2031" s="108"/>
    </row>
    <row r="2032" spans="4:65" ht="12.75">
      <c r="D2032" s="108"/>
      <c r="E2032" s="108"/>
      <c r="X2032" s="108"/>
      <c r="AC2032" s="108"/>
      <c r="AZ2032" s="108"/>
      <c r="BA2032" s="108"/>
      <c r="BL2032" s="108"/>
      <c r="BM2032" s="108"/>
    </row>
    <row r="2033" spans="4:64" ht="12.75">
      <c r="D2033" s="108"/>
      <c r="E2033" s="108"/>
      <c r="X2033" s="108"/>
      <c r="AC2033" s="108"/>
      <c r="AZ2033" s="108"/>
      <c r="BL2033" s="108"/>
    </row>
    <row r="2034" spans="4:65" ht="12.75">
      <c r="D2034" s="108"/>
      <c r="E2034" s="108"/>
      <c r="X2034" s="108"/>
      <c r="AC2034" s="108"/>
      <c r="AZ2034" s="108"/>
      <c r="BA2034" s="108"/>
      <c r="BL2034" s="108"/>
      <c r="BM2034" s="108"/>
    </row>
    <row r="2035" spans="4:64" ht="12.75">
      <c r="D2035" s="108"/>
      <c r="E2035" s="108"/>
      <c r="X2035" s="108"/>
      <c r="AC2035" s="108"/>
      <c r="AZ2035" s="108"/>
      <c r="BL2035" s="108"/>
    </row>
    <row r="2036" spans="4:65" ht="12.75">
      <c r="D2036" s="108"/>
      <c r="E2036" s="108"/>
      <c r="X2036" s="108"/>
      <c r="AC2036" s="108"/>
      <c r="AZ2036" s="108"/>
      <c r="BA2036" s="108"/>
      <c r="BL2036" s="108"/>
      <c r="BM2036" s="108"/>
    </row>
    <row r="2037" spans="4:65" ht="12.75">
      <c r="D2037" s="108"/>
      <c r="E2037" s="108"/>
      <c r="X2037" s="108"/>
      <c r="AC2037" s="108"/>
      <c r="AZ2037" s="108"/>
      <c r="BA2037" s="108"/>
      <c r="BL2037" s="108"/>
      <c r="BM2037" s="108"/>
    </row>
    <row r="2038" spans="4:65" ht="12.75">
      <c r="D2038" s="108"/>
      <c r="E2038" s="108"/>
      <c r="X2038" s="108"/>
      <c r="AC2038" s="108"/>
      <c r="AZ2038" s="108"/>
      <c r="BA2038" s="108"/>
      <c r="BL2038" s="108"/>
      <c r="BM2038" s="108"/>
    </row>
    <row r="2039" spans="4:65" ht="12.75">
      <c r="D2039" s="108"/>
      <c r="E2039" s="108"/>
      <c r="X2039" s="108"/>
      <c r="AC2039" s="108"/>
      <c r="AZ2039" s="108"/>
      <c r="BA2039" s="108"/>
      <c r="BL2039" s="108"/>
      <c r="BM2039" s="108"/>
    </row>
    <row r="2040" spans="4:65" ht="12.75">
      <c r="D2040" s="108"/>
      <c r="E2040" s="108"/>
      <c r="X2040" s="108"/>
      <c r="AC2040" s="108"/>
      <c r="AZ2040" s="108"/>
      <c r="BA2040" s="108"/>
      <c r="BL2040" s="108"/>
      <c r="BM2040" s="108"/>
    </row>
    <row r="2041" spans="4:65" ht="12.75">
      <c r="D2041" s="108"/>
      <c r="E2041" s="108"/>
      <c r="X2041" s="108"/>
      <c r="AC2041" s="108"/>
      <c r="AZ2041" s="108"/>
      <c r="BA2041" s="108"/>
      <c r="BL2041" s="108"/>
      <c r="BM2041" s="108"/>
    </row>
    <row r="2042" spans="4:65" ht="12.75">
      <c r="D2042" s="108"/>
      <c r="E2042" s="108"/>
      <c r="X2042" s="108"/>
      <c r="AC2042" s="108"/>
      <c r="AT2042" s="134"/>
      <c r="AZ2042" s="108"/>
      <c r="BA2042" s="108"/>
      <c r="BL2042" s="108"/>
      <c r="BM2042" s="108"/>
    </row>
    <row r="2043" spans="4:65" ht="12.75">
      <c r="D2043" s="108"/>
      <c r="E2043" s="108"/>
      <c r="X2043" s="108"/>
      <c r="AC2043" s="108"/>
      <c r="AZ2043" s="108"/>
      <c r="BA2043" s="108"/>
      <c r="BL2043" s="108"/>
      <c r="BM2043" s="108"/>
    </row>
    <row r="2044" spans="4:65" ht="12.75">
      <c r="D2044" s="108"/>
      <c r="E2044" s="108"/>
      <c r="X2044" s="108"/>
      <c r="AC2044" s="108"/>
      <c r="AZ2044" s="108"/>
      <c r="BA2044" s="108"/>
      <c r="BL2044" s="108"/>
      <c r="BM2044" s="108"/>
    </row>
    <row r="2045" spans="4:65" ht="12.75">
      <c r="D2045" s="108"/>
      <c r="E2045" s="108"/>
      <c r="X2045" s="108"/>
      <c r="AC2045" s="108"/>
      <c r="AZ2045" s="108"/>
      <c r="BA2045" s="108"/>
      <c r="BL2045" s="108"/>
      <c r="BM2045" s="108"/>
    </row>
    <row r="2046" spans="4:65" ht="12.75">
      <c r="D2046" s="108"/>
      <c r="E2046" s="108"/>
      <c r="X2046" s="108"/>
      <c r="AC2046" s="108"/>
      <c r="AZ2046" s="108"/>
      <c r="BA2046" s="108"/>
      <c r="BL2046" s="108"/>
      <c r="BM2046" s="108"/>
    </row>
    <row r="2047" spans="4:65" ht="12.75">
      <c r="D2047" s="108"/>
      <c r="E2047" s="108"/>
      <c r="X2047" s="108"/>
      <c r="AC2047" s="108"/>
      <c r="AT2047" s="134"/>
      <c r="AZ2047" s="108"/>
      <c r="BA2047" s="108"/>
      <c r="BL2047" s="108"/>
      <c r="BM2047" s="108"/>
    </row>
    <row r="2048" spans="4:65" ht="12.75">
      <c r="D2048" s="108"/>
      <c r="E2048" s="108"/>
      <c r="X2048" s="108"/>
      <c r="AC2048" s="108"/>
      <c r="AZ2048" s="108"/>
      <c r="BA2048" s="108"/>
      <c r="BL2048" s="108"/>
      <c r="BM2048" s="108"/>
    </row>
    <row r="2049" spans="4:65" ht="12.75">
      <c r="D2049" s="108"/>
      <c r="E2049" s="108"/>
      <c r="X2049" s="108"/>
      <c r="AC2049" s="108"/>
      <c r="AZ2049" s="108"/>
      <c r="BA2049" s="108"/>
      <c r="BL2049" s="108"/>
      <c r="BM2049" s="108"/>
    </row>
    <row r="2050" spans="4:65" ht="12.75">
      <c r="D2050" s="108"/>
      <c r="E2050" s="108"/>
      <c r="X2050" s="108"/>
      <c r="AC2050" s="108"/>
      <c r="AZ2050" s="108"/>
      <c r="BA2050" s="108"/>
      <c r="BL2050" s="108"/>
      <c r="BM2050" s="108"/>
    </row>
    <row r="2051" spans="4:65" ht="12.75">
      <c r="D2051" s="108"/>
      <c r="E2051" s="108"/>
      <c r="X2051" s="108"/>
      <c r="AC2051" s="108"/>
      <c r="AZ2051" s="108"/>
      <c r="BA2051" s="108"/>
      <c r="BL2051" s="108"/>
      <c r="BM2051" s="108"/>
    </row>
    <row r="2052" spans="4:65" ht="12.75">
      <c r="D2052" s="108"/>
      <c r="E2052" s="108"/>
      <c r="X2052" s="108"/>
      <c r="AC2052" s="108"/>
      <c r="AZ2052" s="108"/>
      <c r="BA2052" s="108"/>
      <c r="BL2052" s="108"/>
      <c r="BM2052" s="108"/>
    </row>
    <row r="2053" spans="4:65" ht="12.75">
      <c r="D2053" s="108"/>
      <c r="E2053" s="108"/>
      <c r="X2053" s="108"/>
      <c r="AC2053" s="108"/>
      <c r="AZ2053" s="108"/>
      <c r="BA2053" s="108"/>
      <c r="BL2053" s="108"/>
      <c r="BM2053" s="108"/>
    </row>
    <row r="2054" spans="4:65" ht="12.75">
      <c r="D2054" s="108"/>
      <c r="E2054" s="108"/>
      <c r="X2054" s="108"/>
      <c r="AC2054" s="108"/>
      <c r="AZ2054" s="108"/>
      <c r="BA2054" s="108"/>
      <c r="BL2054" s="108"/>
      <c r="BM2054" s="108"/>
    </row>
    <row r="2055" spans="4:65" ht="12.75">
      <c r="D2055" s="108"/>
      <c r="E2055" s="108"/>
      <c r="X2055" s="108"/>
      <c r="AC2055" s="108"/>
      <c r="AZ2055" s="108"/>
      <c r="BA2055" s="108"/>
      <c r="BL2055" s="108"/>
      <c r="BM2055" s="108"/>
    </row>
    <row r="2056" spans="4:65" ht="12.75">
      <c r="D2056" s="108"/>
      <c r="E2056" s="108"/>
      <c r="X2056" s="108"/>
      <c r="AC2056" s="108"/>
      <c r="AZ2056" s="108"/>
      <c r="BA2056" s="108"/>
      <c r="BL2056" s="108"/>
      <c r="BM2056" s="108"/>
    </row>
    <row r="2057" spans="4:65" ht="12.75">
      <c r="D2057" s="108"/>
      <c r="E2057" s="108"/>
      <c r="X2057" s="108"/>
      <c r="AC2057" s="108"/>
      <c r="AZ2057" s="108"/>
      <c r="BA2057" s="108"/>
      <c r="BL2057" s="108"/>
      <c r="BM2057" s="108"/>
    </row>
    <row r="2058" spans="4:65" ht="12.75">
      <c r="D2058" s="108"/>
      <c r="E2058" s="108"/>
      <c r="X2058" s="108"/>
      <c r="AC2058" s="108"/>
      <c r="AZ2058" s="108"/>
      <c r="BA2058" s="108"/>
      <c r="BL2058" s="108"/>
      <c r="BM2058" s="108"/>
    </row>
    <row r="2059" spans="4:65" ht="12.75">
      <c r="D2059" s="108"/>
      <c r="E2059" s="108"/>
      <c r="X2059" s="108"/>
      <c r="AC2059" s="108"/>
      <c r="AZ2059" s="108"/>
      <c r="BA2059" s="108"/>
      <c r="BL2059" s="108"/>
      <c r="BM2059" s="108"/>
    </row>
    <row r="2060" spans="4:65" ht="12.75">
      <c r="D2060" s="108"/>
      <c r="E2060" s="108"/>
      <c r="X2060" s="108"/>
      <c r="AC2060" s="108"/>
      <c r="AZ2060" s="108"/>
      <c r="BA2060" s="108"/>
      <c r="BL2060" s="108"/>
      <c r="BM2060" s="108"/>
    </row>
    <row r="2061" spans="4:65" ht="12.75">
      <c r="D2061" s="108"/>
      <c r="E2061" s="108"/>
      <c r="X2061" s="108"/>
      <c r="AC2061" s="108"/>
      <c r="AZ2061" s="108"/>
      <c r="BA2061" s="108"/>
      <c r="BL2061" s="108"/>
      <c r="BM2061" s="108"/>
    </row>
    <row r="2062" spans="4:65" ht="12.75">
      <c r="D2062" s="108"/>
      <c r="E2062" s="108"/>
      <c r="X2062" s="108"/>
      <c r="AC2062" s="108"/>
      <c r="AZ2062" s="108"/>
      <c r="BA2062" s="108"/>
      <c r="BL2062" s="108"/>
      <c r="BM2062" s="108"/>
    </row>
    <row r="2063" spans="4:65" ht="12.75">
      <c r="D2063" s="108"/>
      <c r="E2063" s="108"/>
      <c r="X2063" s="108"/>
      <c r="AC2063" s="108"/>
      <c r="AZ2063" s="108"/>
      <c r="BA2063" s="108"/>
      <c r="BL2063" s="108"/>
      <c r="BM2063" s="108"/>
    </row>
    <row r="2064" spans="4:65" ht="12.75">
      <c r="D2064" s="108"/>
      <c r="E2064" s="108"/>
      <c r="X2064" s="108"/>
      <c r="AC2064" s="108"/>
      <c r="AZ2064" s="108"/>
      <c r="BA2064" s="108"/>
      <c r="BL2064" s="108"/>
      <c r="BM2064" s="108"/>
    </row>
    <row r="2065" spans="4:65" ht="12.75">
      <c r="D2065" s="108"/>
      <c r="E2065" s="108"/>
      <c r="X2065" s="108"/>
      <c r="AC2065" s="108"/>
      <c r="AZ2065" s="108"/>
      <c r="BA2065" s="108"/>
      <c r="BL2065" s="108"/>
      <c r="BM2065" s="108"/>
    </row>
    <row r="2066" spans="4:65" ht="12.75">
      <c r="D2066" s="108"/>
      <c r="E2066" s="108"/>
      <c r="X2066" s="108"/>
      <c r="AC2066" s="108"/>
      <c r="AZ2066" s="108"/>
      <c r="BA2066" s="108"/>
      <c r="BL2066" s="108"/>
      <c r="BM2066" s="108"/>
    </row>
    <row r="2067" spans="4:65" ht="12.75">
      <c r="D2067" s="108"/>
      <c r="E2067" s="108"/>
      <c r="X2067" s="108"/>
      <c r="AC2067" s="108"/>
      <c r="AZ2067" s="108"/>
      <c r="BA2067" s="108"/>
      <c r="BL2067" s="108"/>
      <c r="BM2067" s="108"/>
    </row>
    <row r="2068" spans="4:65" ht="12.75">
      <c r="D2068" s="108"/>
      <c r="E2068" s="108"/>
      <c r="X2068" s="108"/>
      <c r="AC2068" s="108"/>
      <c r="AZ2068" s="108"/>
      <c r="BA2068" s="108"/>
      <c r="BL2068" s="108"/>
      <c r="BM2068" s="108"/>
    </row>
    <row r="2069" spans="4:65" ht="12.75">
      <c r="D2069" s="108"/>
      <c r="E2069" s="108"/>
      <c r="X2069" s="108"/>
      <c r="AC2069" s="108"/>
      <c r="AZ2069" s="108"/>
      <c r="BA2069" s="108"/>
      <c r="BL2069" s="108"/>
      <c r="BM2069" s="108"/>
    </row>
    <row r="2070" spans="4:65" ht="12.75">
      <c r="D2070" s="108"/>
      <c r="E2070" s="108"/>
      <c r="X2070" s="108"/>
      <c r="AC2070" s="108"/>
      <c r="AZ2070" s="108"/>
      <c r="BA2070" s="108"/>
      <c r="BL2070" s="108"/>
      <c r="BM2070" s="108"/>
    </row>
    <row r="2071" spans="4:65" ht="12.75">
      <c r="D2071" s="108"/>
      <c r="E2071" s="108"/>
      <c r="X2071" s="108"/>
      <c r="AC2071" s="108"/>
      <c r="AZ2071" s="108"/>
      <c r="BA2071" s="108"/>
      <c r="BL2071" s="108"/>
      <c r="BM2071" s="108"/>
    </row>
    <row r="2072" spans="4:65" ht="12.75">
      <c r="D2072" s="108"/>
      <c r="E2072" s="108"/>
      <c r="X2072" s="108"/>
      <c r="AC2072" s="108"/>
      <c r="AZ2072" s="108"/>
      <c r="BA2072" s="108"/>
      <c r="BL2072" s="108"/>
      <c r="BM2072" s="108"/>
    </row>
    <row r="2073" spans="4:65" ht="12.75">
      <c r="D2073" s="108"/>
      <c r="E2073" s="108"/>
      <c r="X2073" s="108"/>
      <c r="AC2073" s="108"/>
      <c r="AZ2073" s="108"/>
      <c r="BA2073" s="108"/>
      <c r="BL2073" s="108"/>
      <c r="BM2073" s="108"/>
    </row>
    <row r="2074" spans="4:65" ht="12.75">
      <c r="D2074" s="108"/>
      <c r="E2074" s="108"/>
      <c r="X2074" s="108"/>
      <c r="AC2074" s="108"/>
      <c r="AZ2074" s="108"/>
      <c r="BA2074" s="108"/>
      <c r="BL2074" s="108"/>
      <c r="BM2074" s="108"/>
    </row>
    <row r="2075" spans="4:65" ht="12.75">
      <c r="D2075" s="108"/>
      <c r="E2075" s="108"/>
      <c r="X2075" s="108"/>
      <c r="AC2075" s="108"/>
      <c r="AZ2075" s="108"/>
      <c r="BA2075" s="108"/>
      <c r="BL2075" s="108"/>
      <c r="BM2075" s="108"/>
    </row>
    <row r="2076" spans="4:65" ht="12.75">
      <c r="D2076" s="108"/>
      <c r="E2076" s="108"/>
      <c r="X2076" s="108"/>
      <c r="AC2076" s="108"/>
      <c r="AZ2076" s="108"/>
      <c r="BA2076" s="108"/>
      <c r="BL2076" s="108"/>
      <c r="BM2076" s="108"/>
    </row>
    <row r="2077" spans="4:65" ht="12.75">
      <c r="D2077" s="108"/>
      <c r="E2077" s="108"/>
      <c r="X2077" s="108"/>
      <c r="AC2077" s="108"/>
      <c r="AZ2077" s="108"/>
      <c r="BA2077" s="108"/>
      <c r="BL2077" s="108"/>
      <c r="BM2077" s="108"/>
    </row>
    <row r="2078" spans="4:52" ht="12.75">
      <c r="D2078" s="108"/>
      <c r="E2078" s="108"/>
      <c r="X2078" s="108"/>
      <c r="AC2078" s="108"/>
      <c r="AZ2078" s="108"/>
    </row>
    <row r="2079" spans="4:52" ht="12.75">
      <c r="D2079" s="108"/>
      <c r="E2079" s="108"/>
      <c r="X2079" s="108"/>
      <c r="AC2079" s="108"/>
      <c r="AZ2079" s="108"/>
    </row>
    <row r="2080" spans="4:52" ht="12.75">
      <c r="D2080" s="108"/>
      <c r="E2080" s="108"/>
      <c r="X2080" s="108"/>
      <c r="AC2080" s="108"/>
      <c r="AZ2080" s="108"/>
    </row>
    <row r="2081" spans="4:53" ht="12.75">
      <c r="D2081" s="108"/>
      <c r="E2081" s="108"/>
      <c r="X2081" s="108"/>
      <c r="AC2081" s="108"/>
      <c r="AZ2081" s="108"/>
      <c r="BA2081" s="108"/>
    </row>
    <row r="2082" spans="4:53" ht="12.75">
      <c r="D2082" s="108"/>
      <c r="E2082" s="108"/>
      <c r="X2082" s="108"/>
      <c r="AC2082" s="108"/>
      <c r="AZ2082" s="108"/>
      <c r="BA2082" s="108"/>
    </row>
    <row r="2083" spans="4:53" ht="12.75">
      <c r="D2083" s="108"/>
      <c r="E2083" s="108"/>
      <c r="X2083" s="108"/>
      <c r="AC2083" s="108"/>
      <c r="AZ2083" s="108"/>
      <c r="BA2083" s="108"/>
    </row>
    <row r="2084" spans="4:53" ht="12.75">
      <c r="D2084" s="108"/>
      <c r="E2084" s="108"/>
      <c r="X2084" s="108"/>
      <c r="AC2084" s="108"/>
      <c r="AZ2084" s="108"/>
      <c r="BA2084" s="108"/>
    </row>
    <row r="2085" spans="4:65" ht="12.75">
      <c r="D2085" s="108"/>
      <c r="E2085" s="108"/>
      <c r="X2085" s="108"/>
      <c r="AC2085" s="108"/>
      <c r="AZ2085" s="108"/>
      <c r="BA2085" s="108"/>
      <c r="BL2085" s="108"/>
      <c r="BM2085" s="108"/>
    </row>
    <row r="2086" spans="4:65" ht="12.75">
      <c r="D2086" s="108"/>
      <c r="E2086" s="108"/>
      <c r="X2086" s="108"/>
      <c r="AC2086" s="108"/>
      <c r="AZ2086" s="108"/>
      <c r="BA2086" s="108"/>
      <c r="BL2086" s="108"/>
      <c r="BM2086" s="108"/>
    </row>
    <row r="2087" spans="4:65" ht="12.75">
      <c r="D2087" s="108"/>
      <c r="E2087" s="108"/>
      <c r="X2087" s="108"/>
      <c r="AC2087" s="108"/>
      <c r="AZ2087" s="108"/>
      <c r="BA2087" s="108"/>
      <c r="BL2087" s="108"/>
      <c r="BM2087" s="108"/>
    </row>
    <row r="2088" spans="4:65" ht="12.75">
      <c r="D2088" s="108"/>
      <c r="E2088" s="108"/>
      <c r="X2088" s="108"/>
      <c r="AC2088" s="108"/>
      <c r="AZ2088" s="108"/>
      <c r="BA2088" s="108"/>
      <c r="BL2088" s="108"/>
      <c r="BM2088" s="108"/>
    </row>
    <row r="2089" spans="4:65" ht="12.75">
      <c r="D2089" s="108"/>
      <c r="E2089" s="108"/>
      <c r="X2089" s="108"/>
      <c r="AC2089" s="108"/>
      <c r="AZ2089" s="108"/>
      <c r="BA2089" s="108"/>
      <c r="BL2089" s="108"/>
      <c r="BM2089" s="108"/>
    </row>
    <row r="2090" spans="4:65" ht="12.75">
      <c r="D2090" s="108"/>
      <c r="E2090" s="108"/>
      <c r="X2090" s="108"/>
      <c r="AC2090" s="108"/>
      <c r="AZ2090" s="108"/>
      <c r="BA2090" s="108"/>
      <c r="BL2090" s="108"/>
      <c r="BM2090" s="108"/>
    </row>
    <row r="2091" spans="4:65" ht="12.75">
      <c r="D2091" s="108"/>
      <c r="E2091" s="108"/>
      <c r="X2091" s="108"/>
      <c r="AC2091" s="108"/>
      <c r="AZ2091" s="108"/>
      <c r="BA2091" s="108"/>
      <c r="BL2091" s="108"/>
      <c r="BM2091" s="108"/>
    </row>
    <row r="2092" spans="4:65" ht="12.75">
      <c r="D2092" s="108"/>
      <c r="E2092" s="108"/>
      <c r="X2092" s="108"/>
      <c r="AC2092" s="108"/>
      <c r="AZ2092" s="108"/>
      <c r="BA2092" s="108"/>
      <c r="BL2092" s="108"/>
      <c r="BM2092" s="108"/>
    </row>
    <row r="2093" spans="4:65" ht="12.75">
      <c r="D2093" s="108"/>
      <c r="E2093" s="108"/>
      <c r="X2093" s="108"/>
      <c r="AC2093" s="108"/>
      <c r="AZ2093" s="108"/>
      <c r="BA2093" s="108"/>
      <c r="BL2093" s="108"/>
      <c r="BM2093" s="108"/>
    </row>
    <row r="2094" spans="4:65" ht="12.75">
      <c r="D2094" s="108"/>
      <c r="E2094" s="108"/>
      <c r="X2094" s="108"/>
      <c r="AC2094" s="108"/>
      <c r="AZ2094" s="108"/>
      <c r="BA2094" s="108"/>
      <c r="BL2094" s="108"/>
      <c r="BM2094" s="108"/>
    </row>
    <row r="2095" spans="4:65" ht="12.75">
      <c r="D2095" s="108"/>
      <c r="E2095" s="108"/>
      <c r="X2095" s="108"/>
      <c r="AC2095" s="108"/>
      <c r="AZ2095" s="108"/>
      <c r="BA2095" s="108"/>
      <c r="BL2095" s="108"/>
      <c r="BM2095" s="108"/>
    </row>
    <row r="2096" spans="4:65" ht="12.75">
      <c r="D2096" s="108"/>
      <c r="E2096" s="108"/>
      <c r="X2096" s="108"/>
      <c r="AC2096" s="108"/>
      <c r="AZ2096" s="108"/>
      <c r="BA2096" s="108"/>
      <c r="BL2096" s="108"/>
      <c r="BM2096" s="108"/>
    </row>
    <row r="2097" spans="4:65" ht="12.75">
      <c r="D2097" s="108"/>
      <c r="E2097" s="108"/>
      <c r="X2097" s="108"/>
      <c r="AC2097" s="108"/>
      <c r="AZ2097" s="108"/>
      <c r="BA2097" s="108"/>
      <c r="BL2097" s="108"/>
      <c r="BM2097" s="108"/>
    </row>
    <row r="2098" spans="4:65" ht="12.75">
      <c r="D2098" s="108"/>
      <c r="E2098" s="108"/>
      <c r="X2098" s="108"/>
      <c r="AC2098" s="108"/>
      <c r="AZ2098" s="108"/>
      <c r="BA2098" s="108"/>
      <c r="BL2098" s="108"/>
      <c r="BM2098" s="108"/>
    </row>
    <row r="2099" spans="4:64" ht="12.75">
      <c r="D2099" s="108"/>
      <c r="E2099" s="108"/>
      <c r="X2099" s="108"/>
      <c r="AC2099" s="108"/>
      <c r="AZ2099" s="108"/>
      <c r="BL2099" s="108"/>
    </row>
    <row r="2100" spans="4:65" ht="12.75">
      <c r="D2100" s="108"/>
      <c r="E2100" s="108"/>
      <c r="X2100" s="108"/>
      <c r="AC2100" s="108"/>
      <c r="AZ2100" s="108"/>
      <c r="BA2100" s="108"/>
      <c r="BL2100" s="108"/>
      <c r="BM2100" s="108"/>
    </row>
    <row r="2101" spans="4:65" ht="12.75">
      <c r="D2101" s="108"/>
      <c r="E2101" s="108"/>
      <c r="X2101" s="108"/>
      <c r="AC2101" s="108"/>
      <c r="AZ2101" s="108"/>
      <c r="BA2101" s="108"/>
      <c r="BL2101" s="108"/>
      <c r="BM2101" s="108"/>
    </row>
    <row r="2102" spans="4:65" ht="12.75">
      <c r="D2102" s="108"/>
      <c r="E2102" s="108"/>
      <c r="X2102" s="108"/>
      <c r="AC2102" s="108"/>
      <c r="AZ2102" s="108"/>
      <c r="BA2102" s="108"/>
      <c r="BL2102" s="108"/>
      <c r="BM2102" s="108"/>
    </row>
    <row r="2103" spans="4:65" ht="12.75">
      <c r="D2103" s="108"/>
      <c r="E2103" s="108"/>
      <c r="X2103" s="108"/>
      <c r="AC2103" s="108"/>
      <c r="AZ2103" s="108"/>
      <c r="BA2103" s="108"/>
      <c r="BL2103" s="108"/>
      <c r="BM2103" s="108"/>
    </row>
    <row r="2104" spans="4:65" ht="12.75">
      <c r="D2104" s="108"/>
      <c r="E2104" s="108"/>
      <c r="X2104" s="108"/>
      <c r="AC2104" s="108"/>
      <c r="AZ2104" s="108"/>
      <c r="BA2104" s="108"/>
      <c r="BL2104" s="108"/>
      <c r="BM2104" s="108"/>
    </row>
    <row r="2105" spans="4:65" ht="12.75">
      <c r="D2105" s="108"/>
      <c r="E2105" s="108"/>
      <c r="X2105" s="108"/>
      <c r="AC2105" s="108"/>
      <c r="AZ2105" s="108"/>
      <c r="BA2105" s="108"/>
      <c r="BL2105" s="108"/>
      <c r="BM2105" s="108"/>
    </row>
    <row r="2106" spans="4:65" ht="12.75">
      <c r="D2106" s="108"/>
      <c r="E2106" s="108"/>
      <c r="X2106" s="108"/>
      <c r="AC2106" s="108"/>
      <c r="AZ2106" s="108"/>
      <c r="BA2106" s="108"/>
      <c r="BL2106" s="108"/>
      <c r="BM2106" s="108"/>
    </row>
    <row r="2107" spans="4:65" ht="12.75">
      <c r="D2107" s="108"/>
      <c r="E2107" s="108"/>
      <c r="X2107" s="108"/>
      <c r="AC2107" s="108"/>
      <c r="AZ2107" s="108"/>
      <c r="BA2107" s="108"/>
      <c r="BL2107" s="108"/>
      <c r="BM2107" s="108"/>
    </row>
    <row r="2108" spans="4:65" ht="12.75">
      <c r="D2108" s="108"/>
      <c r="E2108" s="108"/>
      <c r="X2108" s="108"/>
      <c r="AC2108" s="108"/>
      <c r="AZ2108" s="108"/>
      <c r="BA2108" s="108"/>
      <c r="BL2108" s="108"/>
      <c r="BM2108" s="108"/>
    </row>
    <row r="2109" spans="4:65" ht="12.75">
      <c r="D2109" s="108"/>
      <c r="E2109" s="108"/>
      <c r="X2109" s="108"/>
      <c r="AC2109" s="108"/>
      <c r="AZ2109" s="108"/>
      <c r="BA2109" s="108"/>
      <c r="BL2109" s="108"/>
      <c r="BM2109" s="108"/>
    </row>
    <row r="2110" spans="4:65" ht="12.75">
      <c r="D2110" s="108"/>
      <c r="E2110" s="108"/>
      <c r="X2110" s="108"/>
      <c r="AC2110" s="108"/>
      <c r="AT2110" s="134"/>
      <c r="AZ2110" s="108"/>
      <c r="BA2110" s="108"/>
      <c r="BL2110" s="108"/>
      <c r="BM2110" s="108"/>
    </row>
    <row r="2111" spans="4:65" ht="12.75">
      <c r="D2111" s="108"/>
      <c r="E2111" s="108"/>
      <c r="X2111" s="108"/>
      <c r="AC2111" s="108"/>
      <c r="AZ2111" s="108"/>
      <c r="BA2111" s="108"/>
      <c r="BL2111" s="108"/>
      <c r="BM2111" s="108"/>
    </row>
    <row r="2112" spans="4:65" ht="12.75">
      <c r="D2112" s="108"/>
      <c r="E2112" s="108"/>
      <c r="X2112" s="108"/>
      <c r="AC2112" s="108"/>
      <c r="AZ2112" s="108"/>
      <c r="BA2112" s="108"/>
      <c r="BL2112" s="108"/>
      <c r="BM2112" s="108"/>
    </row>
    <row r="2113" spans="4:65" ht="12.75">
      <c r="D2113" s="108"/>
      <c r="E2113" s="108"/>
      <c r="X2113" s="108"/>
      <c r="AC2113" s="108"/>
      <c r="AZ2113" s="108"/>
      <c r="BA2113" s="108"/>
      <c r="BL2113" s="108"/>
      <c r="BM2113" s="108"/>
    </row>
    <row r="2114" spans="4:64" ht="12.75">
      <c r="D2114" s="108"/>
      <c r="E2114" s="108"/>
      <c r="X2114" s="108"/>
      <c r="AC2114" s="108"/>
      <c r="AZ2114" s="108"/>
      <c r="BL2114" s="108"/>
    </row>
    <row r="2115" spans="4:64" ht="12.75">
      <c r="D2115" s="108"/>
      <c r="E2115" s="108"/>
      <c r="X2115" s="108"/>
      <c r="AC2115" s="108"/>
      <c r="AZ2115" s="108"/>
      <c r="BL2115" s="108"/>
    </row>
    <row r="2116" spans="4:65" ht="12.75">
      <c r="D2116" s="108"/>
      <c r="E2116" s="108"/>
      <c r="X2116" s="108"/>
      <c r="AC2116" s="108"/>
      <c r="AZ2116" s="108"/>
      <c r="BA2116" s="108"/>
      <c r="BL2116" s="108"/>
      <c r="BM2116" s="108"/>
    </row>
    <row r="2117" spans="4:65" ht="12.75">
      <c r="D2117" s="108"/>
      <c r="E2117" s="108"/>
      <c r="X2117" s="108"/>
      <c r="AC2117" s="108"/>
      <c r="AZ2117" s="108"/>
      <c r="BA2117" s="108"/>
      <c r="BL2117" s="108"/>
      <c r="BM2117" s="108"/>
    </row>
    <row r="2118" spans="4:65" ht="12.75">
      <c r="D2118" s="108"/>
      <c r="E2118" s="108"/>
      <c r="X2118" s="108"/>
      <c r="AC2118" s="108"/>
      <c r="AZ2118" s="108"/>
      <c r="BA2118" s="108"/>
      <c r="BL2118" s="108"/>
      <c r="BM2118" s="108"/>
    </row>
    <row r="2119" spans="4:65" ht="12.75">
      <c r="D2119" s="108"/>
      <c r="E2119" s="108"/>
      <c r="X2119" s="108"/>
      <c r="AC2119" s="108"/>
      <c r="AZ2119" s="108"/>
      <c r="BA2119" s="108"/>
      <c r="BL2119" s="108"/>
      <c r="BM2119" s="108"/>
    </row>
    <row r="2120" spans="4:65" ht="12.75">
      <c r="D2120" s="108"/>
      <c r="E2120" s="108"/>
      <c r="X2120" s="108"/>
      <c r="AC2120" s="108"/>
      <c r="AZ2120" s="108"/>
      <c r="BA2120" s="108"/>
      <c r="BL2120" s="108"/>
      <c r="BM2120" s="108"/>
    </row>
    <row r="2121" spans="4:65" ht="12.75">
      <c r="D2121" s="108"/>
      <c r="E2121" s="108"/>
      <c r="X2121" s="108"/>
      <c r="AC2121" s="108"/>
      <c r="AZ2121" s="108"/>
      <c r="BA2121" s="108"/>
      <c r="BL2121" s="108"/>
      <c r="BM2121" s="108"/>
    </row>
    <row r="2122" spans="4:65" ht="12.75">
      <c r="D2122" s="108"/>
      <c r="E2122" s="108"/>
      <c r="X2122" s="108"/>
      <c r="AC2122" s="108"/>
      <c r="AZ2122" s="108"/>
      <c r="BA2122" s="108"/>
      <c r="BL2122" s="108"/>
      <c r="BM2122" s="108"/>
    </row>
    <row r="2123" spans="4:65" ht="12.75">
      <c r="D2123" s="108"/>
      <c r="E2123" s="108"/>
      <c r="X2123" s="108"/>
      <c r="AC2123" s="108"/>
      <c r="AZ2123" s="108"/>
      <c r="BA2123" s="108"/>
      <c r="BL2123" s="108"/>
      <c r="BM2123" s="108"/>
    </row>
    <row r="2124" spans="4:65" ht="12.75">
      <c r="D2124" s="108"/>
      <c r="E2124" s="108"/>
      <c r="X2124" s="108"/>
      <c r="AC2124" s="108"/>
      <c r="AZ2124" s="108"/>
      <c r="BA2124" s="108"/>
      <c r="BL2124" s="108"/>
      <c r="BM2124" s="108"/>
    </row>
    <row r="2125" spans="4:65" ht="12.75">
      <c r="D2125" s="108"/>
      <c r="E2125" s="108"/>
      <c r="X2125" s="108"/>
      <c r="AC2125" s="108"/>
      <c r="AT2125" s="135"/>
      <c r="AZ2125" s="108"/>
      <c r="BA2125" s="108"/>
      <c r="BL2125" s="108"/>
      <c r="BM2125" s="108"/>
    </row>
    <row r="2126" spans="4:65" ht="12.75">
      <c r="D2126" s="108"/>
      <c r="E2126" s="108"/>
      <c r="X2126" s="108"/>
      <c r="AC2126" s="108"/>
      <c r="AT2126" s="135"/>
      <c r="AZ2126" s="108"/>
      <c r="BA2126" s="108"/>
      <c r="BL2126" s="108"/>
      <c r="BM2126" s="108"/>
    </row>
    <row r="2127" spans="4:65" ht="12.75">
      <c r="D2127" s="108"/>
      <c r="E2127" s="108"/>
      <c r="X2127" s="108"/>
      <c r="AC2127" s="108"/>
      <c r="AZ2127" s="108"/>
      <c r="BA2127" s="108"/>
      <c r="BL2127" s="108"/>
      <c r="BM2127" s="108"/>
    </row>
    <row r="2128" spans="4:65" ht="12.75">
      <c r="D2128" s="108"/>
      <c r="E2128" s="108"/>
      <c r="X2128" s="108"/>
      <c r="AC2128" s="108"/>
      <c r="AZ2128" s="108"/>
      <c r="BA2128" s="108"/>
      <c r="BL2128" s="108"/>
      <c r="BM2128" s="108"/>
    </row>
    <row r="2129" spans="4:65" ht="12.75">
      <c r="D2129" s="108"/>
      <c r="E2129" s="108"/>
      <c r="X2129" s="108"/>
      <c r="AC2129" s="108"/>
      <c r="AZ2129" s="108"/>
      <c r="BA2129" s="108"/>
      <c r="BL2129" s="108"/>
      <c r="BM2129" s="108"/>
    </row>
    <row r="2130" spans="4:65" ht="12.75">
      <c r="D2130" s="108"/>
      <c r="E2130" s="108"/>
      <c r="X2130" s="108"/>
      <c r="AC2130" s="108"/>
      <c r="AZ2130" s="108"/>
      <c r="BA2130" s="108"/>
      <c r="BL2130" s="108"/>
      <c r="BM2130" s="108"/>
    </row>
    <row r="2131" spans="4:65" ht="12.75">
      <c r="D2131" s="108"/>
      <c r="E2131" s="108"/>
      <c r="R2131" s="134"/>
      <c r="X2131" s="108"/>
      <c r="AC2131" s="108"/>
      <c r="AZ2131" s="108"/>
      <c r="BA2131" s="108"/>
      <c r="BL2131" s="108"/>
      <c r="BM2131" s="108"/>
    </row>
    <row r="2132" spans="4:65" ht="12.75">
      <c r="D2132" s="108"/>
      <c r="E2132" s="108"/>
      <c r="R2132" s="134"/>
      <c r="X2132" s="108"/>
      <c r="AC2132" s="108"/>
      <c r="AZ2132" s="108"/>
      <c r="BA2132" s="108"/>
      <c r="BL2132" s="108"/>
      <c r="BM2132" s="108"/>
    </row>
    <row r="2133" spans="4:65" ht="12.75">
      <c r="D2133" s="108"/>
      <c r="E2133" s="108"/>
      <c r="R2133" s="134"/>
      <c r="X2133" s="108"/>
      <c r="AC2133" s="108"/>
      <c r="AZ2133" s="108"/>
      <c r="BA2133" s="108"/>
      <c r="BL2133" s="108"/>
      <c r="BM2133" s="108"/>
    </row>
    <row r="2134" spans="4:65" ht="12.75">
      <c r="D2134" s="108"/>
      <c r="E2134" s="108"/>
      <c r="R2134" s="134"/>
      <c r="X2134" s="108"/>
      <c r="AC2134" s="108"/>
      <c r="AZ2134" s="108"/>
      <c r="BA2134" s="108"/>
      <c r="BL2134" s="108"/>
      <c r="BM2134" s="108"/>
    </row>
    <row r="2135" spans="4:65" ht="12.75">
      <c r="D2135" s="108"/>
      <c r="E2135" s="108"/>
      <c r="R2135" s="134"/>
      <c r="X2135" s="108"/>
      <c r="AC2135" s="108"/>
      <c r="AZ2135" s="108"/>
      <c r="BA2135" s="108"/>
      <c r="BL2135" s="108"/>
      <c r="BM2135" s="108"/>
    </row>
    <row r="2136" spans="4:65" ht="12.75">
      <c r="D2136" s="108"/>
      <c r="E2136" s="108"/>
      <c r="R2136" s="134"/>
      <c r="X2136" s="108"/>
      <c r="AC2136" s="108"/>
      <c r="AZ2136" s="108"/>
      <c r="BA2136" s="108"/>
      <c r="BL2136" s="108"/>
      <c r="BM2136" s="108"/>
    </row>
    <row r="2137" spans="4:65" ht="12.75">
      <c r="D2137" s="108"/>
      <c r="E2137" s="108"/>
      <c r="X2137" s="108"/>
      <c r="AC2137" s="108"/>
      <c r="AZ2137" s="108"/>
      <c r="BA2137" s="108"/>
      <c r="BL2137" s="108"/>
      <c r="BM2137" s="108"/>
    </row>
    <row r="2138" spans="4:65" ht="12.75">
      <c r="D2138" s="108"/>
      <c r="E2138" s="108"/>
      <c r="X2138" s="108"/>
      <c r="AC2138" s="108"/>
      <c r="AZ2138" s="108"/>
      <c r="BA2138" s="108"/>
      <c r="BL2138" s="108"/>
      <c r="BM2138" s="108"/>
    </row>
    <row r="2139" spans="4:65" ht="12.75">
      <c r="D2139" s="108"/>
      <c r="E2139" s="108"/>
      <c r="X2139" s="108"/>
      <c r="AC2139" s="108"/>
      <c r="AZ2139" s="108"/>
      <c r="BA2139" s="108"/>
      <c r="BL2139" s="108"/>
      <c r="BM2139" s="108"/>
    </row>
    <row r="2140" spans="4:65" ht="12.75">
      <c r="D2140" s="108"/>
      <c r="E2140" s="108"/>
      <c r="X2140" s="108"/>
      <c r="AC2140" s="108"/>
      <c r="AZ2140" s="108"/>
      <c r="BA2140" s="108"/>
      <c r="BL2140" s="108"/>
      <c r="BM2140" s="108"/>
    </row>
    <row r="2141" spans="4:65" ht="12.75">
      <c r="D2141" s="108"/>
      <c r="E2141" s="108"/>
      <c r="X2141" s="108"/>
      <c r="AC2141" s="108"/>
      <c r="AZ2141" s="108"/>
      <c r="BA2141" s="108"/>
      <c r="BL2141" s="108"/>
      <c r="BM2141" s="108"/>
    </row>
    <row r="2142" spans="4:65" ht="12.75">
      <c r="D2142" s="108"/>
      <c r="E2142" s="108"/>
      <c r="X2142" s="108"/>
      <c r="AC2142" s="108"/>
      <c r="AZ2142" s="108"/>
      <c r="BA2142" s="108"/>
      <c r="BL2142" s="108"/>
      <c r="BM2142" s="108"/>
    </row>
    <row r="2143" spans="4:65" ht="12.75">
      <c r="D2143" s="108"/>
      <c r="E2143" s="108"/>
      <c r="X2143" s="108"/>
      <c r="AC2143" s="108"/>
      <c r="AZ2143" s="108"/>
      <c r="BA2143" s="108"/>
      <c r="BL2143" s="108"/>
      <c r="BM2143" s="108"/>
    </row>
    <row r="2144" spans="4:65" ht="12.75">
      <c r="D2144" s="108"/>
      <c r="E2144" s="108"/>
      <c r="X2144" s="108"/>
      <c r="AC2144" s="108"/>
      <c r="AZ2144" s="108"/>
      <c r="BA2144" s="108"/>
      <c r="BL2144" s="108"/>
      <c r="BM2144" s="108"/>
    </row>
    <row r="2145" spans="4:65" ht="12.75">
      <c r="D2145" s="108"/>
      <c r="E2145" s="108"/>
      <c r="X2145" s="108"/>
      <c r="AC2145" s="108"/>
      <c r="AZ2145" s="108"/>
      <c r="BA2145" s="108"/>
      <c r="BL2145" s="108"/>
      <c r="BM2145" s="108"/>
    </row>
    <row r="2146" spans="4:65" ht="12.75">
      <c r="D2146" s="108"/>
      <c r="E2146" s="108"/>
      <c r="X2146" s="108"/>
      <c r="AC2146" s="108"/>
      <c r="AZ2146" s="108"/>
      <c r="BA2146" s="108"/>
      <c r="BL2146" s="108"/>
      <c r="BM2146" s="108"/>
    </row>
    <row r="2147" spans="4:65" ht="12.75">
      <c r="D2147" s="108"/>
      <c r="E2147" s="108"/>
      <c r="X2147" s="108"/>
      <c r="AC2147" s="108"/>
      <c r="AZ2147" s="108"/>
      <c r="BA2147" s="108"/>
      <c r="BL2147" s="108"/>
      <c r="BM2147" s="108"/>
    </row>
    <row r="2148" spans="4:65" ht="12.75">
      <c r="D2148" s="108"/>
      <c r="E2148" s="108"/>
      <c r="X2148" s="108"/>
      <c r="AC2148" s="108"/>
      <c r="AZ2148" s="108"/>
      <c r="BA2148" s="108"/>
      <c r="BL2148" s="108"/>
      <c r="BM2148" s="108"/>
    </row>
    <row r="2149" spans="4:65" ht="12.75">
      <c r="D2149" s="108"/>
      <c r="E2149" s="108"/>
      <c r="X2149" s="108"/>
      <c r="AC2149" s="108"/>
      <c r="AZ2149" s="108"/>
      <c r="BA2149" s="108"/>
      <c r="BL2149" s="108"/>
      <c r="BM2149" s="108"/>
    </row>
    <row r="2150" spans="4:65" ht="12.75">
      <c r="D2150" s="108"/>
      <c r="E2150" s="108"/>
      <c r="X2150" s="108"/>
      <c r="AC2150" s="108"/>
      <c r="AZ2150" s="108"/>
      <c r="BA2150" s="108"/>
      <c r="BL2150" s="108"/>
      <c r="BM2150" s="108"/>
    </row>
    <row r="2151" spans="4:65" ht="12.75">
      <c r="D2151" s="108"/>
      <c r="E2151" s="108"/>
      <c r="X2151" s="108"/>
      <c r="AC2151" s="108"/>
      <c r="AZ2151" s="108"/>
      <c r="BA2151" s="108"/>
      <c r="BL2151" s="108"/>
      <c r="BM2151" s="108"/>
    </row>
    <row r="2152" spans="4:65" ht="12.75">
      <c r="D2152" s="108"/>
      <c r="E2152" s="108"/>
      <c r="X2152" s="108"/>
      <c r="AC2152" s="108"/>
      <c r="AZ2152" s="108"/>
      <c r="BA2152" s="108"/>
      <c r="BL2152" s="108"/>
      <c r="BM2152" s="108"/>
    </row>
    <row r="2153" spans="4:65" ht="12.75">
      <c r="D2153" s="108"/>
      <c r="E2153" s="108"/>
      <c r="X2153" s="108"/>
      <c r="AC2153" s="108"/>
      <c r="AZ2153" s="108"/>
      <c r="BA2153" s="108"/>
      <c r="BL2153" s="108"/>
      <c r="BM2153" s="108"/>
    </row>
    <row r="2154" spans="4:65" ht="12.75">
      <c r="D2154" s="108"/>
      <c r="E2154" s="108"/>
      <c r="X2154" s="108"/>
      <c r="AC2154" s="108"/>
      <c r="AZ2154" s="108"/>
      <c r="BA2154" s="108"/>
      <c r="BL2154" s="108"/>
      <c r="BM2154" s="108"/>
    </row>
    <row r="2155" spans="4:65" ht="12.75">
      <c r="D2155" s="108"/>
      <c r="E2155" s="108"/>
      <c r="X2155" s="108"/>
      <c r="AC2155" s="108"/>
      <c r="AZ2155" s="108"/>
      <c r="BA2155" s="108"/>
      <c r="BL2155" s="108"/>
      <c r="BM2155" s="108"/>
    </row>
    <row r="2156" spans="4:65" ht="12.75">
      <c r="D2156" s="108"/>
      <c r="E2156" s="108"/>
      <c r="X2156" s="108"/>
      <c r="AC2156" s="108"/>
      <c r="AZ2156" s="108"/>
      <c r="BA2156" s="108"/>
      <c r="BL2156" s="108"/>
      <c r="BM2156" s="108"/>
    </row>
    <row r="2157" spans="4:65" ht="12.75">
      <c r="D2157" s="108"/>
      <c r="E2157" s="108"/>
      <c r="X2157" s="108"/>
      <c r="AC2157" s="108"/>
      <c r="AZ2157" s="108"/>
      <c r="BA2157" s="108"/>
      <c r="BL2157" s="108"/>
      <c r="BM2157" s="108"/>
    </row>
    <row r="2158" spans="4:65" ht="12.75">
      <c r="D2158" s="108"/>
      <c r="E2158" s="108"/>
      <c r="X2158" s="108"/>
      <c r="AC2158" s="108"/>
      <c r="AZ2158" s="108"/>
      <c r="BA2158" s="108"/>
      <c r="BL2158" s="108"/>
      <c r="BM2158" s="108"/>
    </row>
    <row r="2159" spans="4:65" ht="12.75">
      <c r="D2159" s="108"/>
      <c r="E2159" s="108"/>
      <c r="X2159" s="108"/>
      <c r="AC2159" s="108"/>
      <c r="AZ2159" s="108"/>
      <c r="BA2159" s="108"/>
      <c r="BL2159" s="108"/>
      <c r="BM2159" s="108"/>
    </row>
    <row r="2160" spans="4:65" ht="12.75">
      <c r="D2160" s="108"/>
      <c r="E2160" s="108"/>
      <c r="X2160" s="108"/>
      <c r="AC2160" s="108"/>
      <c r="AZ2160" s="108"/>
      <c r="BA2160" s="108"/>
      <c r="BL2160" s="108"/>
      <c r="BM2160" s="108"/>
    </row>
    <row r="2161" spans="4:65" ht="12.75">
      <c r="D2161" s="108"/>
      <c r="E2161" s="108"/>
      <c r="X2161" s="108"/>
      <c r="AC2161" s="108"/>
      <c r="AZ2161" s="108"/>
      <c r="BA2161" s="108"/>
      <c r="BL2161" s="108"/>
      <c r="BM2161" s="108"/>
    </row>
    <row r="2162" spans="4:65" ht="12.75">
      <c r="D2162" s="108"/>
      <c r="E2162" s="108"/>
      <c r="X2162" s="108"/>
      <c r="AC2162" s="108"/>
      <c r="AZ2162" s="108"/>
      <c r="BA2162" s="108"/>
      <c r="BL2162" s="108"/>
      <c r="BM2162" s="108"/>
    </row>
    <row r="2163" spans="4:65" ht="12.75">
      <c r="D2163" s="108"/>
      <c r="E2163" s="108"/>
      <c r="X2163" s="108"/>
      <c r="AC2163" s="108"/>
      <c r="AZ2163" s="108"/>
      <c r="BA2163" s="108"/>
      <c r="BL2163" s="108"/>
      <c r="BM2163" s="108"/>
    </row>
    <row r="2164" spans="4:65" ht="12.75">
      <c r="D2164" s="108"/>
      <c r="E2164" s="108"/>
      <c r="X2164" s="108"/>
      <c r="AC2164" s="108"/>
      <c r="AZ2164" s="108"/>
      <c r="BA2164" s="108"/>
      <c r="BL2164" s="108"/>
      <c r="BM2164" s="108"/>
    </row>
    <row r="2165" spans="4:65" ht="12.75">
      <c r="D2165" s="108"/>
      <c r="E2165" s="108"/>
      <c r="X2165" s="108"/>
      <c r="AC2165" s="108"/>
      <c r="AZ2165" s="108"/>
      <c r="BA2165" s="108"/>
      <c r="BL2165" s="108"/>
      <c r="BM2165" s="108"/>
    </row>
    <row r="2166" spans="4:65" ht="12.75">
      <c r="D2166" s="108"/>
      <c r="E2166" s="108"/>
      <c r="X2166" s="108"/>
      <c r="AC2166" s="108"/>
      <c r="AZ2166" s="108"/>
      <c r="BA2166" s="108"/>
      <c r="BL2166" s="108"/>
      <c r="BM2166" s="108"/>
    </row>
    <row r="2167" spans="4:65" ht="12.75">
      <c r="D2167" s="108"/>
      <c r="E2167" s="108"/>
      <c r="X2167" s="108"/>
      <c r="AC2167" s="108"/>
      <c r="AZ2167" s="108"/>
      <c r="BA2167" s="108"/>
      <c r="BL2167" s="108"/>
      <c r="BM2167" s="108"/>
    </row>
    <row r="2168" spans="4:65" ht="12.75">
      <c r="D2168" s="108"/>
      <c r="E2168" s="108"/>
      <c r="X2168" s="108"/>
      <c r="AC2168" s="108"/>
      <c r="AZ2168" s="108"/>
      <c r="BA2168" s="108"/>
      <c r="BL2168" s="108"/>
      <c r="BM2168" s="108"/>
    </row>
    <row r="2169" spans="4:65" ht="12.75">
      <c r="D2169" s="108"/>
      <c r="E2169" s="108"/>
      <c r="X2169" s="108"/>
      <c r="AC2169" s="108"/>
      <c r="AZ2169" s="108"/>
      <c r="BA2169" s="108"/>
      <c r="BL2169" s="108"/>
      <c r="BM2169" s="108"/>
    </row>
    <row r="2170" spans="4:65" ht="12.75">
      <c r="D2170" s="108"/>
      <c r="E2170" s="108"/>
      <c r="X2170" s="108"/>
      <c r="AC2170" s="108"/>
      <c r="AZ2170" s="108"/>
      <c r="BA2170" s="108"/>
      <c r="BL2170" s="108"/>
      <c r="BM2170" s="108"/>
    </row>
    <row r="2171" spans="4:65" ht="12.75">
      <c r="D2171" s="108"/>
      <c r="E2171" s="108"/>
      <c r="X2171" s="108"/>
      <c r="AC2171" s="108"/>
      <c r="AZ2171" s="108"/>
      <c r="BA2171" s="108"/>
      <c r="BL2171" s="108"/>
      <c r="BM2171" s="108"/>
    </row>
    <row r="2172" spans="4:65" ht="12.75">
      <c r="D2172" s="108"/>
      <c r="E2172" s="108"/>
      <c r="X2172" s="108"/>
      <c r="AC2172" s="108"/>
      <c r="AZ2172" s="108"/>
      <c r="BA2172" s="108"/>
      <c r="BL2172" s="108"/>
      <c r="BM2172" s="108"/>
    </row>
    <row r="2173" spans="4:65" ht="12.75">
      <c r="D2173" s="108"/>
      <c r="E2173" s="108"/>
      <c r="X2173" s="108"/>
      <c r="AC2173" s="108"/>
      <c r="AZ2173" s="108"/>
      <c r="BA2173" s="108"/>
      <c r="BL2173" s="108"/>
      <c r="BM2173" s="108"/>
    </row>
    <row r="2174" spans="4:65" ht="12.75">
      <c r="D2174" s="108"/>
      <c r="E2174" s="108"/>
      <c r="X2174" s="108"/>
      <c r="AC2174" s="108"/>
      <c r="AZ2174" s="108"/>
      <c r="BA2174" s="108"/>
      <c r="BL2174" s="108"/>
      <c r="BM2174" s="108"/>
    </row>
    <row r="2175" spans="4:64" ht="12.75">
      <c r="D2175" s="108"/>
      <c r="E2175" s="108"/>
      <c r="X2175" s="108"/>
      <c r="AC2175" s="108"/>
      <c r="AZ2175" s="108"/>
      <c r="BL2175" s="108"/>
    </row>
    <row r="2176" spans="4:65" ht="12.75">
      <c r="D2176" s="108"/>
      <c r="E2176" s="108"/>
      <c r="X2176" s="108"/>
      <c r="AC2176" s="108"/>
      <c r="AZ2176" s="108"/>
      <c r="BA2176" s="108"/>
      <c r="BL2176" s="108"/>
      <c r="BM2176" s="108"/>
    </row>
    <row r="2177" spans="4:65" ht="12.75">
      <c r="D2177" s="108"/>
      <c r="E2177" s="108"/>
      <c r="X2177" s="108"/>
      <c r="AC2177" s="108"/>
      <c r="AZ2177" s="108"/>
      <c r="BA2177" s="108"/>
      <c r="BL2177" s="108"/>
      <c r="BM2177" s="108"/>
    </row>
    <row r="2178" spans="4:65" ht="12.75">
      <c r="D2178" s="108"/>
      <c r="E2178" s="108"/>
      <c r="X2178" s="108"/>
      <c r="AC2178" s="108"/>
      <c r="AZ2178" s="108"/>
      <c r="BA2178" s="108"/>
      <c r="BL2178" s="108"/>
      <c r="BM2178" s="108"/>
    </row>
    <row r="2179" spans="4:65" ht="12.75">
      <c r="D2179" s="108"/>
      <c r="E2179" s="108"/>
      <c r="X2179" s="108"/>
      <c r="AC2179" s="108"/>
      <c r="AT2179" s="134"/>
      <c r="AZ2179" s="108"/>
      <c r="BA2179" s="108"/>
      <c r="BL2179" s="108"/>
      <c r="BM2179" s="108"/>
    </row>
    <row r="2180" spans="4:65" ht="12.75">
      <c r="D2180" s="108"/>
      <c r="E2180" s="108"/>
      <c r="X2180" s="108"/>
      <c r="AC2180" s="108"/>
      <c r="AT2180" s="134"/>
      <c r="AZ2180" s="108"/>
      <c r="BA2180" s="108"/>
      <c r="BL2180" s="108"/>
      <c r="BM2180" s="108"/>
    </row>
    <row r="2181" spans="4:65" ht="12.75">
      <c r="D2181" s="108"/>
      <c r="E2181" s="108"/>
      <c r="X2181" s="108"/>
      <c r="AC2181" s="108"/>
      <c r="AZ2181" s="108"/>
      <c r="BA2181" s="108"/>
      <c r="BL2181" s="108"/>
      <c r="BM2181" s="108"/>
    </row>
    <row r="2182" spans="4:65" ht="12.75">
      <c r="D2182" s="108"/>
      <c r="E2182" s="108"/>
      <c r="X2182" s="108"/>
      <c r="AC2182" s="108"/>
      <c r="AZ2182" s="108"/>
      <c r="BA2182" s="108"/>
      <c r="BL2182" s="108"/>
      <c r="BM2182" s="108"/>
    </row>
    <row r="2183" spans="4:65" ht="12.75">
      <c r="D2183" s="108"/>
      <c r="E2183" s="108"/>
      <c r="X2183" s="108"/>
      <c r="AC2183" s="108"/>
      <c r="AZ2183" s="108"/>
      <c r="BA2183" s="108"/>
      <c r="BL2183" s="108"/>
      <c r="BM2183" s="108"/>
    </row>
    <row r="2184" spans="4:65" ht="12.75">
      <c r="D2184" s="108"/>
      <c r="E2184" s="108"/>
      <c r="X2184" s="108"/>
      <c r="AC2184" s="108"/>
      <c r="AZ2184" s="108"/>
      <c r="BA2184" s="108"/>
      <c r="BL2184" s="108"/>
      <c r="BM2184" s="108"/>
    </row>
    <row r="2185" spans="4:65" ht="12.75">
      <c r="D2185" s="108"/>
      <c r="E2185" s="108"/>
      <c r="X2185" s="108"/>
      <c r="AC2185" s="108"/>
      <c r="AZ2185" s="108"/>
      <c r="BA2185" s="108"/>
      <c r="BL2185" s="108"/>
      <c r="BM2185" s="108"/>
    </row>
    <row r="2186" spans="4:65" ht="12.75">
      <c r="D2186" s="108"/>
      <c r="E2186" s="108"/>
      <c r="X2186" s="108"/>
      <c r="AC2186" s="108"/>
      <c r="AZ2186" s="108"/>
      <c r="BA2186" s="108"/>
      <c r="BL2186" s="108"/>
      <c r="BM2186" s="108"/>
    </row>
    <row r="2187" spans="4:52" ht="12.75">
      <c r="D2187" s="108"/>
      <c r="E2187" s="108"/>
      <c r="X2187" s="108"/>
      <c r="AC2187" s="108"/>
      <c r="AZ2187" s="108"/>
    </row>
    <row r="2188" spans="4:65" ht="12.75">
      <c r="D2188" s="108"/>
      <c r="E2188" s="108"/>
      <c r="X2188" s="108"/>
      <c r="AC2188" s="108"/>
      <c r="AZ2188" s="108"/>
      <c r="BA2188" s="108"/>
      <c r="BL2188" s="108"/>
      <c r="BM2188" s="108"/>
    </row>
    <row r="2189" spans="4:65" ht="12.75">
      <c r="D2189" s="108"/>
      <c r="E2189" s="108"/>
      <c r="X2189" s="108"/>
      <c r="AC2189" s="108"/>
      <c r="AZ2189" s="108"/>
      <c r="BA2189" s="108"/>
      <c r="BL2189" s="108"/>
      <c r="BM2189" s="108"/>
    </row>
    <row r="2190" spans="4:65" ht="12.75">
      <c r="D2190" s="108"/>
      <c r="E2190" s="108"/>
      <c r="X2190" s="108"/>
      <c r="AC2190" s="108"/>
      <c r="AZ2190" s="108"/>
      <c r="BA2190" s="108"/>
      <c r="BL2190" s="108"/>
      <c r="BM2190" s="108"/>
    </row>
    <row r="2191" spans="4:65" ht="12.75">
      <c r="D2191" s="108"/>
      <c r="E2191" s="108"/>
      <c r="X2191" s="108"/>
      <c r="AC2191" s="108"/>
      <c r="AZ2191" s="108"/>
      <c r="BA2191" s="108"/>
      <c r="BL2191" s="108"/>
      <c r="BM2191" s="108"/>
    </row>
    <row r="2192" spans="4:65" ht="12.75">
      <c r="D2192" s="108"/>
      <c r="E2192" s="108"/>
      <c r="X2192" s="108"/>
      <c r="AC2192" s="108"/>
      <c r="AZ2192" s="108"/>
      <c r="BA2192" s="108"/>
      <c r="BL2192" s="108"/>
      <c r="BM2192" s="108"/>
    </row>
    <row r="2193" spans="4:65" ht="12.75">
      <c r="D2193" s="108"/>
      <c r="E2193" s="108"/>
      <c r="X2193" s="108"/>
      <c r="AC2193" s="108"/>
      <c r="AZ2193" s="108"/>
      <c r="BA2193" s="108"/>
      <c r="BL2193" s="108"/>
      <c r="BM2193" s="108"/>
    </row>
    <row r="2194" spans="4:65" ht="12.75">
      <c r="D2194" s="108"/>
      <c r="E2194" s="108"/>
      <c r="X2194" s="108"/>
      <c r="AC2194" s="108"/>
      <c r="AZ2194" s="108"/>
      <c r="BA2194" s="108"/>
      <c r="BL2194" s="108"/>
      <c r="BM2194" s="108"/>
    </row>
    <row r="2195" spans="4:65" ht="12.75">
      <c r="D2195" s="108"/>
      <c r="E2195" s="108"/>
      <c r="X2195" s="108"/>
      <c r="AC2195" s="108"/>
      <c r="AZ2195" s="108"/>
      <c r="BA2195" s="108"/>
      <c r="BL2195" s="108"/>
      <c r="BM2195" s="108"/>
    </row>
    <row r="2196" spans="4:65" ht="12.75">
      <c r="D2196" s="108"/>
      <c r="E2196" s="108"/>
      <c r="X2196" s="108"/>
      <c r="AC2196" s="108"/>
      <c r="AZ2196" s="108"/>
      <c r="BA2196" s="108"/>
      <c r="BL2196" s="108"/>
      <c r="BM2196" s="108"/>
    </row>
    <row r="2197" spans="4:64" ht="12.75">
      <c r="D2197" s="108"/>
      <c r="E2197" s="108"/>
      <c r="X2197" s="108"/>
      <c r="AC2197" s="108"/>
      <c r="AZ2197" s="108"/>
      <c r="BL2197" s="108"/>
    </row>
    <row r="2198" spans="4:64" ht="12.75">
      <c r="D2198" s="108"/>
      <c r="E2198" s="108"/>
      <c r="X2198" s="108"/>
      <c r="AC2198" s="108"/>
      <c r="AZ2198" s="108"/>
      <c r="BL2198" s="108"/>
    </row>
    <row r="2199" spans="4:64" ht="12.75">
      <c r="D2199" s="108"/>
      <c r="E2199" s="108"/>
      <c r="X2199" s="108"/>
      <c r="AC2199" s="108"/>
      <c r="AZ2199" s="108"/>
      <c r="BL2199" s="108"/>
    </row>
    <row r="2200" spans="4:64" ht="12.75">
      <c r="D2200" s="108"/>
      <c r="E2200" s="108"/>
      <c r="X2200" s="108"/>
      <c r="AC2200" s="108"/>
      <c r="AZ2200" s="108"/>
      <c r="BL2200" s="108"/>
    </row>
    <row r="2201" spans="4:64" ht="12.75">
      <c r="D2201" s="108"/>
      <c r="E2201" s="108"/>
      <c r="X2201" s="108"/>
      <c r="AC2201" s="108"/>
      <c r="AZ2201" s="108"/>
      <c r="BL2201" s="108"/>
    </row>
    <row r="2202" spans="4:64" ht="12.75">
      <c r="D2202" s="108"/>
      <c r="E2202" s="108"/>
      <c r="X2202" s="108"/>
      <c r="AC2202" s="108"/>
      <c r="AZ2202" s="108"/>
      <c r="BL2202" s="108"/>
    </row>
    <row r="2203" spans="4:64" ht="12.75">
      <c r="D2203" s="108"/>
      <c r="E2203" s="108"/>
      <c r="X2203" s="108"/>
      <c r="AC2203" s="108"/>
      <c r="AZ2203" s="108"/>
      <c r="BL2203" s="108"/>
    </row>
    <row r="2204" spans="4:64" ht="12.75">
      <c r="D2204" s="108"/>
      <c r="E2204" s="108"/>
      <c r="X2204" s="108"/>
      <c r="AC2204" s="108"/>
      <c r="AZ2204" s="108"/>
      <c r="BL2204" s="108"/>
    </row>
    <row r="2205" spans="4:64" ht="12.75">
      <c r="D2205" s="108"/>
      <c r="E2205" s="108"/>
      <c r="X2205" s="108"/>
      <c r="AC2205" s="108"/>
      <c r="AZ2205" s="108"/>
      <c r="BL2205" s="108"/>
    </row>
    <row r="2206" spans="4:64" ht="12.75">
      <c r="D2206" s="108"/>
      <c r="E2206" s="108"/>
      <c r="X2206" s="108"/>
      <c r="AC2206" s="108"/>
      <c r="AZ2206" s="108"/>
      <c r="BL2206" s="108"/>
    </row>
    <row r="2207" spans="4:64" ht="12.75">
      <c r="D2207" s="108"/>
      <c r="E2207" s="108"/>
      <c r="X2207" s="108"/>
      <c r="AC2207" s="108"/>
      <c r="AZ2207" s="108"/>
      <c r="BL2207" s="108"/>
    </row>
    <row r="2208" spans="4:64" ht="12.75">
      <c r="D2208" s="108"/>
      <c r="E2208" s="108"/>
      <c r="X2208" s="108"/>
      <c r="AC2208" s="108"/>
      <c r="AZ2208" s="108"/>
      <c r="BL2208" s="108"/>
    </row>
    <row r="2209" spans="4:64" ht="12.75">
      <c r="D2209" s="108"/>
      <c r="E2209" s="108"/>
      <c r="X2209" s="108"/>
      <c r="AC2209" s="108"/>
      <c r="AZ2209" s="108"/>
      <c r="BL2209" s="108"/>
    </row>
    <row r="2210" spans="4:64" ht="12.75">
      <c r="D2210" s="108"/>
      <c r="E2210" s="108"/>
      <c r="X2210" s="108"/>
      <c r="AC2210" s="108"/>
      <c r="AZ2210" s="108"/>
      <c r="BL2210" s="108"/>
    </row>
    <row r="2211" spans="4:64" ht="12.75">
      <c r="D2211" s="108"/>
      <c r="E2211" s="108"/>
      <c r="X2211" s="108"/>
      <c r="AC2211" s="108"/>
      <c r="AZ2211" s="108"/>
      <c r="BL2211" s="108"/>
    </row>
    <row r="2212" spans="4:64" ht="12.75">
      <c r="D2212" s="108"/>
      <c r="E2212" s="108"/>
      <c r="X2212" s="108"/>
      <c r="AC2212" s="108"/>
      <c r="AZ2212" s="108"/>
      <c r="BL2212" s="108"/>
    </row>
    <row r="2213" spans="4:65" ht="12.75">
      <c r="D2213" s="108"/>
      <c r="E2213" s="108"/>
      <c r="X2213" s="108"/>
      <c r="AC2213" s="108"/>
      <c r="AZ2213" s="108"/>
      <c r="BA2213" s="108"/>
      <c r="BL2213" s="108"/>
      <c r="BM2213" s="108"/>
    </row>
    <row r="2214" spans="4:64" ht="12.75">
      <c r="D2214" s="108"/>
      <c r="E2214" s="108"/>
      <c r="X2214" s="108"/>
      <c r="AC2214" s="108"/>
      <c r="AZ2214" s="108"/>
      <c r="BL2214" s="108"/>
    </row>
    <row r="2215" spans="4:64" ht="12.75">
      <c r="D2215" s="108"/>
      <c r="E2215" s="108"/>
      <c r="X2215" s="108"/>
      <c r="AC2215" s="108"/>
      <c r="AZ2215" s="108"/>
      <c r="BL2215" s="108"/>
    </row>
    <row r="2216" spans="4:64" ht="12.75">
      <c r="D2216" s="108"/>
      <c r="E2216" s="108"/>
      <c r="X2216" s="108"/>
      <c r="AC2216" s="108"/>
      <c r="AZ2216" s="108"/>
      <c r="BL2216" s="108"/>
    </row>
    <row r="2217" spans="4:64" ht="12.75">
      <c r="D2217" s="108"/>
      <c r="E2217" s="108"/>
      <c r="X2217" s="108"/>
      <c r="AC2217" s="108"/>
      <c r="AZ2217" s="108"/>
      <c r="BL2217" s="108"/>
    </row>
    <row r="2218" spans="4:65" ht="12.75">
      <c r="D2218" s="108"/>
      <c r="E2218" s="108"/>
      <c r="X2218" s="108"/>
      <c r="AC2218" s="108"/>
      <c r="AZ2218" s="108"/>
      <c r="BA2218" s="108"/>
      <c r="BL2218" s="108"/>
      <c r="BM2218" s="108"/>
    </row>
    <row r="2219" spans="4:65" ht="12.75">
      <c r="D2219" s="108"/>
      <c r="E2219" s="108"/>
      <c r="X2219" s="108"/>
      <c r="AC2219" s="108"/>
      <c r="AZ2219" s="108"/>
      <c r="BA2219" s="108"/>
      <c r="BL2219" s="108"/>
      <c r="BM2219" s="108"/>
    </row>
    <row r="2220" spans="4:65" ht="12.75">
      <c r="D2220" s="108"/>
      <c r="E2220" s="108"/>
      <c r="X2220" s="108"/>
      <c r="AC2220" s="108"/>
      <c r="AZ2220" s="108"/>
      <c r="BA2220" s="108"/>
      <c r="BL2220" s="108"/>
      <c r="BM2220" s="108"/>
    </row>
    <row r="2221" spans="4:65" ht="12.75">
      <c r="D2221" s="108"/>
      <c r="E2221" s="108"/>
      <c r="X2221" s="108"/>
      <c r="AC2221" s="108"/>
      <c r="AZ2221" s="108"/>
      <c r="BA2221" s="108"/>
      <c r="BL2221" s="108"/>
      <c r="BM2221" s="108"/>
    </row>
    <row r="2222" spans="4:65" ht="12.75">
      <c r="D2222" s="108"/>
      <c r="E2222" s="108"/>
      <c r="X2222" s="108"/>
      <c r="AC2222" s="108"/>
      <c r="AZ2222" s="108"/>
      <c r="BA2222" s="108"/>
      <c r="BL2222" s="108"/>
      <c r="BM2222" s="108"/>
    </row>
    <row r="2223" spans="4:65" ht="12.75">
      <c r="D2223" s="108"/>
      <c r="E2223" s="108"/>
      <c r="X2223" s="108"/>
      <c r="AC2223" s="108"/>
      <c r="AZ2223" s="108"/>
      <c r="BA2223" s="108"/>
      <c r="BL2223" s="108"/>
      <c r="BM2223" s="108"/>
    </row>
    <row r="2224" spans="4:65" ht="12.75">
      <c r="D2224" s="108"/>
      <c r="E2224" s="108"/>
      <c r="X2224" s="108"/>
      <c r="AC2224" s="108"/>
      <c r="AZ2224" s="108"/>
      <c r="BA2224" s="108"/>
      <c r="BL2224" s="108"/>
      <c r="BM2224" s="108"/>
    </row>
    <row r="2225" spans="4:65" ht="12.75">
      <c r="D2225" s="108"/>
      <c r="E2225" s="108"/>
      <c r="X2225" s="108"/>
      <c r="AC2225" s="108"/>
      <c r="AZ2225" s="108"/>
      <c r="BA2225" s="108"/>
      <c r="BL2225" s="108"/>
      <c r="BM2225" s="108"/>
    </row>
    <row r="2226" spans="4:65" ht="12.75">
      <c r="D2226" s="108"/>
      <c r="E2226" s="108"/>
      <c r="X2226" s="108"/>
      <c r="AC2226" s="108"/>
      <c r="AZ2226" s="108"/>
      <c r="BA2226" s="108"/>
      <c r="BL2226" s="108"/>
      <c r="BM2226" s="108"/>
    </row>
    <row r="2227" spans="4:65" ht="12.75">
      <c r="D2227" s="108"/>
      <c r="E2227" s="108"/>
      <c r="X2227" s="108"/>
      <c r="AC2227" s="108"/>
      <c r="AZ2227" s="108"/>
      <c r="BA2227" s="108"/>
      <c r="BL2227" s="108"/>
      <c r="BM2227" s="108"/>
    </row>
    <row r="2228" spans="4:65" ht="12.75">
      <c r="D2228" s="108"/>
      <c r="E2228" s="108"/>
      <c r="X2228" s="108"/>
      <c r="AC2228" s="108"/>
      <c r="AZ2228" s="108"/>
      <c r="BA2228" s="108"/>
      <c r="BL2228" s="108"/>
      <c r="BM2228" s="108"/>
    </row>
    <row r="2229" spans="4:65" ht="12.75">
      <c r="D2229" s="108"/>
      <c r="E2229" s="108"/>
      <c r="X2229" s="108"/>
      <c r="AC2229" s="108"/>
      <c r="AZ2229" s="108"/>
      <c r="BA2229" s="108"/>
      <c r="BL2229" s="108"/>
      <c r="BM2229" s="108"/>
    </row>
    <row r="2230" spans="4:64" ht="12.75">
      <c r="D2230" s="108"/>
      <c r="E2230" s="108"/>
      <c r="X2230" s="108"/>
      <c r="AC2230" s="108"/>
      <c r="AZ2230" s="108"/>
      <c r="BL2230" s="108"/>
    </row>
    <row r="2231" spans="4:64" ht="12.75">
      <c r="D2231" s="108"/>
      <c r="E2231" s="108"/>
      <c r="X2231" s="108"/>
      <c r="AC2231" s="108"/>
      <c r="AZ2231" s="108"/>
      <c r="BL2231" s="108"/>
    </row>
    <row r="2232" spans="4:65" ht="12.75">
      <c r="D2232" s="108"/>
      <c r="E2232" s="108"/>
      <c r="X2232" s="108"/>
      <c r="AC2232" s="108"/>
      <c r="AZ2232" s="108"/>
      <c r="BA2232" s="108"/>
      <c r="BL2232" s="108"/>
      <c r="BM2232" s="108"/>
    </row>
    <row r="2233" spans="4:65" ht="12.75">
      <c r="D2233" s="108"/>
      <c r="E2233" s="108"/>
      <c r="X2233" s="108"/>
      <c r="AC2233" s="108"/>
      <c r="AZ2233" s="108"/>
      <c r="BA2233" s="108"/>
      <c r="BL2233" s="108"/>
      <c r="BM2233" s="108"/>
    </row>
    <row r="2234" spans="4:65" ht="12.75">
      <c r="D2234" s="108"/>
      <c r="E2234" s="108"/>
      <c r="X2234" s="108"/>
      <c r="AC2234" s="108"/>
      <c r="AZ2234" s="108"/>
      <c r="BA2234" s="108"/>
      <c r="BL2234" s="108"/>
      <c r="BM2234" s="108"/>
    </row>
    <row r="2235" spans="4:65" ht="12.75">
      <c r="D2235" s="108"/>
      <c r="E2235" s="108"/>
      <c r="X2235" s="108"/>
      <c r="AC2235" s="108"/>
      <c r="AZ2235" s="108"/>
      <c r="BA2235" s="108"/>
      <c r="BL2235" s="108"/>
      <c r="BM2235" s="108"/>
    </row>
    <row r="2236" spans="4:65" ht="12.75">
      <c r="D2236" s="108"/>
      <c r="E2236" s="108"/>
      <c r="X2236" s="108"/>
      <c r="AC2236" s="108"/>
      <c r="AZ2236" s="108"/>
      <c r="BA2236" s="108"/>
      <c r="BL2236" s="108"/>
      <c r="BM2236" s="108"/>
    </row>
    <row r="2237" spans="4:65" ht="12.75">
      <c r="D2237" s="108"/>
      <c r="E2237" s="108"/>
      <c r="X2237" s="108"/>
      <c r="AC2237" s="108"/>
      <c r="AZ2237" s="108"/>
      <c r="BA2237" s="108"/>
      <c r="BL2237" s="108"/>
      <c r="BM2237" s="108"/>
    </row>
    <row r="2238" spans="4:65" ht="12.75">
      <c r="D2238" s="108"/>
      <c r="E2238" s="108"/>
      <c r="X2238" s="108"/>
      <c r="AC2238" s="108"/>
      <c r="AZ2238" s="108"/>
      <c r="BA2238" s="108"/>
      <c r="BL2238" s="108"/>
      <c r="BM2238" s="108"/>
    </row>
    <row r="2239" spans="4:65" ht="12.75">
      <c r="D2239" s="108"/>
      <c r="E2239" s="108"/>
      <c r="X2239" s="108"/>
      <c r="AC2239" s="108"/>
      <c r="AZ2239" s="108"/>
      <c r="BA2239" s="108"/>
      <c r="BL2239" s="108"/>
      <c r="BM2239" s="108"/>
    </row>
    <row r="2240" spans="4:65" ht="12.75">
      <c r="D2240" s="108"/>
      <c r="E2240" s="108"/>
      <c r="X2240" s="108"/>
      <c r="AC2240" s="108"/>
      <c r="AZ2240" s="108"/>
      <c r="BA2240" s="108"/>
      <c r="BL2240" s="108"/>
      <c r="BM2240" s="108"/>
    </row>
    <row r="2241" spans="4:65" ht="12.75">
      <c r="D2241" s="108"/>
      <c r="E2241" s="108"/>
      <c r="X2241" s="108"/>
      <c r="AC2241" s="108"/>
      <c r="AZ2241" s="108"/>
      <c r="BA2241" s="108"/>
      <c r="BL2241" s="108"/>
      <c r="BM2241" s="108"/>
    </row>
    <row r="2242" spans="4:65" ht="12.75">
      <c r="D2242" s="108"/>
      <c r="E2242" s="108"/>
      <c r="X2242" s="108"/>
      <c r="AC2242" s="108"/>
      <c r="AZ2242" s="108"/>
      <c r="BA2242" s="108"/>
      <c r="BL2242" s="108"/>
      <c r="BM2242" s="108"/>
    </row>
    <row r="2243" spans="4:65" ht="12.75">
      <c r="D2243" s="108"/>
      <c r="E2243" s="108"/>
      <c r="X2243" s="108"/>
      <c r="AC2243" s="108"/>
      <c r="AZ2243" s="108"/>
      <c r="BA2243" s="108"/>
      <c r="BL2243" s="108"/>
      <c r="BM2243" s="108"/>
    </row>
    <row r="2244" spans="4:65" ht="12.75">
      <c r="D2244" s="108"/>
      <c r="E2244" s="108"/>
      <c r="X2244" s="108"/>
      <c r="AC2244" s="108"/>
      <c r="AZ2244" s="108"/>
      <c r="BA2244" s="108"/>
      <c r="BL2244" s="108"/>
      <c r="BM2244" s="108"/>
    </row>
    <row r="2245" spans="4:65" ht="12.75">
      <c r="D2245" s="108"/>
      <c r="E2245" s="108"/>
      <c r="X2245" s="108"/>
      <c r="AC2245" s="108"/>
      <c r="AZ2245" s="108"/>
      <c r="BA2245" s="108"/>
      <c r="BL2245" s="108"/>
      <c r="BM2245" s="108"/>
    </row>
    <row r="2246" spans="4:65" ht="12.75">
      <c r="D2246" s="108"/>
      <c r="E2246" s="108"/>
      <c r="X2246" s="108"/>
      <c r="AC2246" s="108"/>
      <c r="AZ2246" s="108"/>
      <c r="BA2246" s="108"/>
      <c r="BL2246" s="108"/>
      <c r="BM2246" s="108"/>
    </row>
    <row r="2247" spans="4:65" ht="12.75">
      <c r="D2247" s="108"/>
      <c r="E2247" s="108"/>
      <c r="X2247" s="108"/>
      <c r="AC2247" s="108"/>
      <c r="AZ2247" s="108"/>
      <c r="BA2247" s="108"/>
      <c r="BL2247" s="108"/>
      <c r="BM2247" s="108"/>
    </row>
    <row r="2248" spans="4:65" ht="12.75">
      <c r="D2248" s="108"/>
      <c r="E2248" s="108"/>
      <c r="X2248" s="108"/>
      <c r="AC2248" s="108"/>
      <c r="AZ2248" s="108"/>
      <c r="BA2248" s="108"/>
      <c r="BL2248" s="108"/>
      <c r="BM2248" s="108"/>
    </row>
    <row r="2249" spans="4:65" ht="12.75">
      <c r="D2249" s="108"/>
      <c r="E2249" s="108"/>
      <c r="X2249" s="108"/>
      <c r="AC2249" s="108"/>
      <c r="AZ2249" s="108"/>
      <c r="BA2249" s="108"/>
      <c r="BL2249" s="108"/>
      <c r="BM2249" s="108"/>
    </row>
    <row r="2250" spans="4:65" ht="12.75">
      <c r="D2250" s="108"/>
      <c r="E2250" s="108"/>
      <c r="X2250" s="108"/>
      <c r="AC2250" s="108"/>
      <c r="AZ2250" s="108"/>
      <c r="BA2250" s="108"/>
      <c r="BL2250" s="108"/>
      <c r="BM2250" s="108"/>
    </row>
    <row r="2251" spans="4:65" ht="12.75">
      <c r="D2251" s="108"/>
      <c r="E2251" s="108"/>
      <c r="X2251" s="108"/>
      <c r="AC2251" s="108"/>
      <c r="AZ2251" s="108"/>
      <c r="BA2251" s="108"/>
      <c r="BL2251" s="108"/>
      <c r="BM2251" s="108"/>
    </row>
    <row r="2252" spans="4:65" ht="12.75">
      <c r="D2252" s="108"/>
      <c r="E2252" s="108"/>
      <c r="X2252" s="108"/>
      <c r="AC2252" s="108"/>
      <c r="AZ2252" s="108"/>
      <c r="BA2252" s="108"/>
      <c r="BL2252" s="108"/>
      <c r="BM2252" s="108"/>
    </row>
    <row r="2253" spans="4:65" ht="12.75">
      <c r="D2253" s="108"/>
      <c r="E2253" s="108"/>
      <c r="X2253" s="108"/>
      <c r="AC2253" s="108"/>
      <c r="AZ2253" s="108"/>
      <c r="BA2253" s="108"/>
      <c r="BL2253" s="108"/>
      <c r="BM2253" s="108"/>
    </row>
    <row r="2254" spans="4:65" ht="12.75">
      <c r="D2254" s="108"/>
      <c r="E2254" s="108"/>
      <c r="X2254" s="108"/>
      <c r="AC2254" s="108"/>
      <c r="AZ2254" s="108"/>
      <c r="BA2254" s="108"/>
      <c r="BL2254" s="108"/>
      <c r="BM2254" s="108"/>
    </row>
    <row r="2255" spans="4:65" ht="12.75">
      <c r="D2255" s="108"/>
      <c r="E2255" s="108"/>
      <c r="X2255" s="108"/>
      <c r="AC2255" s="108"/>
      <c r="AZ2255" s="108"/>
      <c r="BA2255" s="108"/>
      <c r="BL2255" s="108"/>
      <c r="BM2255" s="108"/>
    </row>
    <row r="2256" spans="4:65" ht="12.75">
      <c r="D2256" s="108"/>
      <c r="E2256" s="108"/>
      <c r="X2256" s="108"/>
      <c r="AC2256" s="108"/>
      <c r="AZ2256" s="108"/>
      <c r="BA2256" s="108"/>
      <c r="BL2256" s="108"/>
      <c r="BM2256" s="108"/>
    </row>
    <row r="2257" spans="4:65" ht="12.75">
      <c r="D2257" s="108"/>
      <c r="E2257" s="108"/>
      <c r="X2257" s="108"/>
      <c r="AC2257" s="108"/>
      <c r="AZ2257" s="108"/>
      <c r="BA2257" s="108"/>
      <c r="BL2257" s="108"/>
      <c r="BM2257" s="108"/>
    </row>
    <row r="2258" spans="4:65" ht="12.75">
      <c r="D2258" s="108"/>
      <c r="E2258" s="108"/>
      <c r="X2258" s="108"/>
      <c r="AC2258" s="108"/>
      <c r="AZ2258" s="108"/>
      <c r="BA2258" s="108"/>
      <c r="BL2258" s="108"/>
      <c r="BM2258" s="108"/>
    </row>
    <row r="2259" spans="4:65" ht="12.75">
      <c r="D2259" s="108"/>
      <c r="E2259" s="108"/>
      <c r="X2259" s="108"/>
      <c r="AC2259" s="108"/>
      <c r="AZ2259" s="108"/>
      <c r="BA2259" s="108"/>
      <c r="BL2259" s="108"/>
      <c r="BM2259" s="108"/>
    </row>
    <row r="2260" spans="4:65" ht="12.75">
      <c r="D2260" s="108"/>
      <c r="E2260" s="108"/>
      <c r="X2260" s="108"/>
      <c r="AC2260" s="108"/>
      <c r="AZ2260" s="108"/>
      <c r="BA2260" s="108"/>
      <c r="BL2260" s="108"/>
      <c r="BM2260" s="108"/>
    </row>
    <row r="2261" spans="4:65" ht="12.75">
      <c r="D2261" s="108"/>
      <c r="E2261" s="108"/>
      <c r="X2261" s="108"/>
      <c r="AC2261" s="108"/>
      <c r="AZ2261" s="108"/>
      <c r="BA2261" s="108"/>
      <c r="BL2261" s="108"/>
      <c r="BM2261" s="108"/>
    </row>
    <row r="2262" spans="4:65" ht="12.75">
      <c r="D2262" s="108"/>
      <c r="E2262" s="108"/>
      <c r="X2262" s="108"/>
      <c r="AC2262" s="108"/>
      <c r="AT2262" s="136"/>
      <c r="AZ2262" s="108"/>
      <c r="BA2262" s="108"/>
      <c r="BL2262" s="108"/>
      <c r="BM2262" s="108"/>
    </row>
    <row r="2263" spans="4:65" ht="12.75">
      <c r="D2263" s="108"/>
      <c r="E2263" s="108"/>
      <c r="X2263" s="108"/>
      <c r="AC2263" s="108"/>
      <c r="AZ2263" s="108"/>
      <c r="BA2263" s="108"/>
      <c r="BL2263" s="108"/>
      <c r="BM2263" s="108"/>
    </row>
    <row r="2264" spans="4:65" ht="12.75">
      <c r="D2264" s="108"/>
      <c r="E2264" s="108"/>
      <c r="X2264" s="108"/>
      <c r="AC2264" s="108"/>
      <c r="AZ2264" s="108"/>
      <c r="BA2264" s="108"/>
      <c r="BL2264" s="108"/>
      <c r="BM2264" s="108"/>
    </row>
    <row r="2265" spans="4:65" ht="12.75">
      <c r="D2265" s="108"/>
      <c r="E2265" s="108"/>
      <c r="X2265" s="108"/>
      <c r="AC2265" s="108"/>
      <c r="AZ2265" s="108"/>
      <c r="BA2265" s="108"/>
      <c r="BL2265" s="108"/>
      <c r="BM2265" s="108"/>
    </row>
    <row r="2266" spans="4:65" ht="12.75">
      <c r="D2266" s="108"/>
      <c r="E2266" s="108"/>
      <c r="X2266" s="108"/>
      <c r="AC2266" s="108"/>
      <c r="AZ2266" s="108"/>
      <c r="BA2266" s="108"/>
      <c r="BL2266" s="108"/>
      <c r="BM2266" s="108"/>
    </row>
    <row r="2267" spans="4:65" ht="12.75">
      <c r="D2267" s="108"/>
      <c r="E2267" s="108"/>
      <c r="X2267" s="108"/>
      <c r="AC2267" s="108"/>
      <c r="AZ2267" s="108"/>
      <c r="BA2267" s="108"/>
      <c r="BL2267" s="108"/>
      <c r="BM2267" s="108"/>
    </row>
    <row r="2268" spans="4:65" ht="12.75">
      <c r="D2268" s="108"/>
      <c r="E2268" s="108"/>
      <c r="X2268" s="108"/>
      <c r="AC2268" s="108"/>
      <c r="AZ2268" s="108"/>
      <c r="BA2268" s="108"/>
      <c r="BL2268" s="108"/>
      <c r="BM2268" s="108"/>
    </row>
    <row r="2269" spans="4:65" ht="12.75">
      <c r="D2269" s="108"/>
      <c r="E2269" s="108"/>
      <c r="X2269" s="108"/>
      <c r="AC2269" s="108"/>
      <c r="AZ2269" s="108"/>
      <c r="BA2269" s="108"/>
      <c r="BL2269" s="108"/>
      <c r="BM2269" s="108"/>
    </row>
    <row r="2270" spans="4:65" ht="12.75">
      <c r="D2270" s="108"/>
      <c r="E2270" s="108"/>
      <c r="X2270" s="108"/>
      <c r="AC2270" s="108"/>
      <c r="AZ2270" s="108"/>
      <c r="BA2270" s="108"/>
      <c r="BL2270" s="108"/>
      <c r="BM2270" s="108"/>
    </row>
    <row r="2271" spans="4:65" ht="12.75">
      <c r="D2271" s="108"/>
      <c r="E2271" s="108"/>
      <c r="X2271" s="108"/>
      <c r="AC2271" s="108"/>
      <c r="AZ2271" s="108"/>
      <c r="BA2271" s="108"/>
      <c r="BL2271" s="108"/>
      <c r="BM2271" s="108"/>
    </row>
    <row r="2272" spans="4:65" ht="12.75">
      <c r="D2272" s="108"/>
      <c r="E2272" s="108"/>
      <c r="X2272" s="108"/>
      <c r="AC2272" s="108"/>
      <c r="AZ2272" s="108"/>
      <c r="BA2272" s="108"/>
      <c r="BL2272" s="108"/>
      <c r="BM2272" s="108"/>
    </row>
    <row r="2273" spans="4:65" ht="12.75">
      <c r="D2273" s="108"/>
      <c r="E2273" s="108"/>
      <c r="X2273" s="108"/>
      <c r="AC2273" s="108"/>
      <c r="AZ2273" s="108"/>
      <c r="BA2273" s="108"/>
      <c r="BL2273" s="108"/>
      <c r="BM2273" s="108"/>
    </row>
    <row r="2274" spans="4:65" ht="12.75">
      <c r="D2274" s="108"/>
      <c r="E2274" s="108"/>
      <c r="X2274" s="108"/>
      <c r="AC2274" s="108"/>
      <c r="AZ2274" s="108"/>
      <c r="BA2274" s="108"/>
      <c r="BL2274" s="108"/>
      <c r="BM2274" s="108"/>
    </row>
    <row r="2275" spans="4:65" ht="12.75">
      <c r="D2275" s="108"/>
      <c r="E2275" s="108"/>
      <c r="X2275" s="108"/>
      <c r="AC2275" s="108"/>
      <c r="AZ2275" s="108"/>
      <c r="BA2275" s="108"/>
      <c r="BL2275" s="108"/>
      <c r="BM2275" s="108"/>
    </row>
    <row r="2276" spans="4:65" ht="12.75">
      <c r="D2276" s="108"/>
      <c r="E2276" s="108"/>
      <c r="X2276" s="108"/>
      <c r="AC2276" s="108"/>
      <c r="AZ2276" s="108"/>
      <c r="BA2276" s="108"/>
      <c r="BL2276" s="108"/>
      <c r="BM2276" s="108"/>
    </row>
    <row r="2277" spans="4:65" ht="12.75">
      <c r="D2277" s="108"/>
      <c r="E2277" s="108"/>
      <c r="X2277" s="108"/>
      <c r="AC2277" s="108"/>
      <c r="AZ2277" s="108"/>
      <c r="BA2277" s="108"/>
      <c r="BL2277" s="108"/>
      <c r="BM2277" s="108"/>
    </row>
    <row r="2278" spans="4:65" ht="12.75">
      <c r="D2278" s="108"/>
      <c r="E2278" s="108"/>
      <c r="X2278" s="108"/>
      <c r="AC2278" s="108"/>
      <c r="AZ2278" s="108"/>
      <c r="BA2278" s="108"/>
      <c r="BL2278" s="108"/>
      <c r="BM2278" s="108"/>
    </row>
    <row r="2279" spans="4:65" ht="12.75">
      <c r="D2279" s="108"/>
      <c r="E2279" s="108"/>
      <c r="X2279" s="108"/>
      <c r="AC2279" s="108"/>
      <c r="AZ2279" s="108"/>
      <c r="BA2279" s="108"/>
      <c r="BL2279" s="108"/>
      <c r="BM2279" s="108"/>
    </row>
    <row r="2280" spans="4:65" ht="12.75">
      <c r="D2280" s="108"/>
      <c r="E2280" s="108"/>
      <c r="X2280" s="108"/>
      <c r="AC2280" s="108"/>
      <c r="AZ2280" s="108"/>
      <c r="BA2280" s="108"/>
      <c r="BL2280" s="108"/>
      <c r="BM2280" s="108"/>
    </row>
    <row r="2281" spans="4:65" ht="12.75">
      <c r="D2281" s="108"/>
      <c r="E2281" s="108"/>
      <c r="X2281" s="108"/>
      <c r="AC2281" s="108"/>
      <c r="AZ2281" s="108"/>
      <c r="BA2281" s="108"/>
      <c r="BL2281" s="108"/>
      <c r="BM2281" s="108"/>
    </row>
    <row r="2282" spans="4:65" ht="12.75">
      <c r="D2282" s="108"/>
      <c r="E2282" s="108"/>
      <c r="X2282" s="108"/>
      <c r="AC2282" s="108"/>
      <c r="AZ2282" s="108"/>
      <c r="BA2282" s="108"/>
      <c r="BL2282" s="108"/>
      <c r="BM2282" s="108"/>
    </row>
    <row r="2283" spans="4:65" ht="12.75">
      <c r="D2283" s="108"/>
      <c r="E2283" s="108"/>
      <c r="X2283" s="108"/>
      <c r="AC2283" s="108"/>
      <c r="AZ2283" s="108"/>
      <c r="BA2283" s="108"/>
      <c r="BL2283" s="108"/>
      <c r="BM2283" s="108"/>
    </row>
    <row r="2284" spans="4:65" ht="12.75">
      <c r="D2284" s="108"/>
      <c r="E2284" s="108"/>
      <c r="X2284" s="108"/>
      <c r="AC2284" s="108"/>
      <c r="AZ2284" s="108"/>
      <c r="BA2284" s="108"/>
      <c r="BL2284" s="108"/>
      <c r="BM2284" s="108"/>
    </row>
    <row r="2285" spans="4:65" ht="12.75">
      <c r="D2285" s="108"/>
      <c r="E2285" s="108"/>
      <c r="X2285" s="108"/>
      <c r="AC2285" s="108"/>
      <c r="AZ2285" s="108"/>
      <c r="BA2285" s="108"/>
      <c r="BL2285" s="108"/>
      <c r="BM2285" s="108"/>
    </row>
    <row r="2286" spans="4:65" ht="12.75">
      <c r="D2286" s="108"/>
      <c r="E2286" s="108"/>
      <c r="X2286" s="108"/>
      <c r="AC2286" s="108"/>
      <c r="AZ2286" s="108"/>
      <c r="BA2286" s="108"/>
      <c r="BL2286" s="108"/>
      <c r="BM2286" s="108"/>
    </row>
    <row r="2287" spans="4:65" ht="12.75">
      <c r="D2287" s="108"/>
      <c r="E2287" s="108"/>
      <c r="X2287" s="108"/>
      <c r="AC2287" s="108"/>
      <c r="AZ2287" s="108"/>
      <c r="BA2287" s="108"/>
      <c r="BL2287" s="108"/>
      <c r="BM2287" s="108"/>
    </row>
    <row r="2288" spans="4:65" ht="12.75">
      <c r="D2288" s="108"/>
      <c r="E2288" s="108"/>
      <c r="X2288" s="108"/>
      <c r="AC2288" s="108"/>
      <c r="AZ2288" s="108"/>
      <c r="BA2288" s="108"/>
      <c r="BL2288" s="108"/>
      <c r="BM2288" s="108"/>
    </row>
    <row r="2289" spans="4:65" ht="12.75">
      <c r="D2289" s="108"/>
      <c r="E2289" s="108"/>
      <c r="X2289" s="108"/>
      <c r="AC2289" s="108"/>
      <c r="AZ2289" s="108"/>
      <c r="BA2289" s="108"/>
      <c r="BL2289" s="108"/>
      <c r="BM2289" s="108"/>
    </row>
    <row r="2290" spans="4:65" ht="12.75">
      <c r="D2290" s="108"/>
      <c r="E2290" s="108"/>
      <c r="X2290" s="108"/>
      <c r="AC2290" s="108"/>
      <c r="AZ2290" s="108"/>
      <c r="BA2290" s="108"/>
      <c r="BL2290" s="108"/>
      <c r="BM2290" s="108"/>
    </row>
    <row r="2291" spans="4:65" ht="12.75">
      <c r="D2291" s="108"/>
      <c r="E2291" s="108"/>
      <c r="X2291" s="108"/>
      <c r="AC2291" s="108"/>
      <c r="AZ2291" s="108"/>
      <c r="BA2291" s="108"/>
      <c r="BL2291" s="108"/>
      <c r="BM2291" s="108"/>
    </row>
    <row r="2292" spans="4:65" ht="12.75">
      <c r="D2292" s="108"/>
      <c r="E2292" s="108"/>
      <c r="X2292" s="108"/>
      <c r="AC2292" s="108"/>
      <c r="AZ2292" s="108"/>
      <c r="BA2292" s="108"/>
      <c r="BL2292" s="108"/>
      <c r="BM2292" s="108"/>
    </row>
    <row r="2293" spans="4:65" ht="12.75">
      <c r="D2293" s="108"/>
      <c r="E2293" s="108"/>
      <c r="X2293" s="108"/>
      <c r="AC2293" s="108"/>
      <c r="AZ2293" s="108"/>
      <c r="BA2293" s="108"/>
      <c r="BL2293" s="108"/>
      <c r="BM2293" s="108"/>
    </row>
    <row r="2294" spans="4:65" ht="12.75">
      <c r="D2294" s="108"/>
      <c r="E2294" s="108"/>
      <c r="X2294" s="108"/>
      <c r="AC2294" s="108"/>
      <c r="AZ2294" s="108"/>
      <c r="BA2294" s="108"/>
      <c r="BL2294" s="108"/>
      <c r="BM2294" s="108"/>
    </row>
    <row r="2295" spans="4:65" ht="12.75">
      <c r="D2295" s="108"/>
      <c r="E2295" s="108"/>
      <c r="X2295" s="108"/>
      <c r="AC2295" s="108"/>
      <c r="AZ2295" s="108"/>
      <c r="BA2295" s="108"/>
      <c r="BL2295" s="108"/>
      <c r="BM2295" s="108"/>
    </row>
    <row r="2296" spans="4:65" ht="12.75">
      <c r="D2296" s="108"/>
      <c r="E2296" s="108"/>
      <c r="X2296" s="108"/>
      <c r="AC2296" s="108"/>
      <c r="AZ2296" s="108"/>
      <c r="BA2296" s="108"/>
      <c r="BL2296" s="108"/>
      <c r="BM2296" s="108"/>
    </row>
    <row r="2297" spans="4:65" ht="12.75">
      <c r="D2297" s="108"/>
      <c r="E2297" s="108"/>
      <c r="X2297" s="108"/>
      <c r="AC2297" s="108"/>
      <c r="AZ2297" s="108"/>
      <c r="BA2297" s="108"/>
      <c r="BL2297" s="108"/>
      <c r="BM2297" s="108"/>
    </row>
    <row r="2298" spans="4:65" ht="12.75">
      <c r="D2298" s="108"/>
      <c r="E2298" s="108"/>
      <c r="X2298" s="108"/>
      <c r="AC2298" s="108"/>
      <c r="AZ2298" s="108"/>
      <c r="BA2298" s="108"/>
      <c r="BL2298" s="108"/>
      <c r="BM2298" s="108"/>
    </row>
    <row r="2299" spans="4:65" ht="12.75">
      <c r="D2299" s="108"/>
      <c r="E2299" s="108"/>
      <c r="X2299" s="108"/>
      <c r="AC2299" s="108"/>
      <c r="AZ2299" s="108"/>
      <c r="BA2299" s="108"/>
      <c r="BL2299" s="108"/>
      <c r="BM2299" s="108"/>
    </row>
    <row r="2300" spans="4:65" ht="12.75">
      <c r="D2300" s="108"/>
      <c r="E2300" s="108"/>
      <c r="X2300" s="108"/>
      <c r="AC2300" s="108"/>
      <c r="AZ2300" s="108"/>
      <c r="BA2300" s="108"/>
      <c r="BL2300" s="108"/>
      <c r="BM2300" s="108"/>
    </row>
    <row r="2301" spans="4:65" ht="12.75">
      <c r="D2301" s="108"/>
      <c r="E2301" s="108"/>
      <c r="X2301" s="108"/>
      <c r="AC2301" s="108"/>
      <c r="AZ2301" s="108"/>
      <c r="BA2301" s="108"/>
      <c r="BL2301" s="108"/>
      <c r="BM2301" s="108"/>
    </row>
    <row r="2302" spans="4:65" ht="12.75">
      <c r="D2302" s="108"/>
      <c r="E2302" s="108"/>
      <c r="X2302" s="108"/>
      <c r="AC2302" s="108"/>
      <c r="AZ2302" s="108"/>
      <c r="BA2302" s="108"/>
      <c r="BL2302" s="108"/>
      <c r="BM2302" s="108"/>
    </row>
    <row r="2303" spans="4:65" ht="12.75">
      <c r="D2303" s="108"/>
      <c r="E2303" s="108"/>
      <c r="X2303" s="108"/>
      <c r="AC2303" s="108"/>
      <c r="AZ2303" s="108"/>
      <c r="BA2303" s="108"/>
      <c r="BL2303" s="108"/>
      <c r="BM2303" s="108"/>
    </row>
    <row r="2304" spans="4:65" ht="12.75">
      <c r="D2304" s="108"/>
      <c r="E2304" s="108"/>
      <c r="X2304" s="108"/>
      <c r="AC2304" s="108"/>
      <c r="AZ2304" s="108"/>
      <c r="BA2304" s="108"/>
      <c r="BL2304" s="108"/>
      <c r="BM2304" s="108"/>
    </row>
    <row r="2305" spans="4:65" ht="12.75">
      <c r="D2305" s="108"/>
      <c r="E2305" s="108"/>
      <c r="X2305" s="108"/>
      <c r="AC2305" s="108"/>
      <c r="AZ2305" s="108"/>
      <c r="BA2305" s="108"/>
      <c r="BL2305" s="108"/>
      <c r="BM2305" s="108"/>
    </row>
    <row r="2306" spans="4:65" ht="12.75">
      <c r="D2306" s="108"/>
      <c r="E2306" s="108"/>
      <c r="X2306" s="108"/>
      <c r="AC2306" s="108"/>
      <c r="AZ2306" s="108"/>
      <c r="BA2306" s="108"/>
      <c r="BL2306" s="108"/>
      <c r="BM2306" s="108"/>
    </row>
    <row r="2307" spans="4:65" ht="12.75">
      <c r="D2307" s="108"/>
      <c r="E2307" s="108"/>
      <c r="X2307" s="108"/>
      <c r="AC2307" s="108"/>
      <c r="AZ2307" s="108"/>
      <c r="BA2307" s="108"/>
      <c r="BL2307" s="108"/>
      <c r="BM2307" s="108"/>
    </row>
    <row r="2308" spans="4:65" ht="12.75">
      <c r="D2308" s="108"/>
      <c r="E2308" s="108"/>
      <c r="X2308" s="108"/>
      <c r="AC2308" s="108"/>
      <c r="AZ2308" s="108"/>
      <c r="BA2308" s="108"/>
      <c r="BL2308" s="108"/>
      <c r="BM2308" s="108"/>
    </row>
    <row r="2309" spans="4:65" ht="12.75">
      <c r="D2309" s="108"/>
      <c r="E2309" s="108"/>
      <c r="X2309" s="108"/>
      <c r="AC2309" s="108"/>
      <c r="AZ2309" s="108"/>
      <c r="BA2309" s="108"/>
      <c r="BL2309" s="108"/>
      <c r="BM2309" s="108"/>
    </row>
    <row r="2310" spans="4:65" ht="12.75">
      <c r="D2310" s="108"/>
      <c r="E2310" s="108"/>
      <c r="X2310" s="108"/>
      <c r="AC2310" s="108"/>
      <c r="AZ2310" s="108"/>
      <c r="BA2310" s="108"/>
      <c r="BL2310" s="108"/>
      <c r="BM2310" s="108"/>
    </row>
    <row r="2311" spans="4:65" ht="12.75">
      <c r="D2311" s="108"/>
      <c r="E2311" s="108"/>
      <c r="X2311" s="108"/>
      <c r="AC2311" s="108"/>
      <c r="AZ2311" s="108"/>
      <c r="BA2311" s="108"/>
      <c r="BL2311" s="108"/>
      <c r="BM2311" s="108"/>
    </row>
    <row r="2312" spans="4:65" ht="12.75">
      <c r="D2312" s="108"/>
      <c r="E2312" s="108"/>
      <c r="X2312" s="108"/>
      <c r="AC2312" s="108"/>
      <c r="AZ2312" s="108"/>
      <c r="BA2312" s="108"/>
      <c r="BL2312" s="108"/>
      <c r="BM2312" s="108"/>
    </row>
    <row r="2313" spans="4:65" ht="12.75">
      <c r="D2313" s="108"/>
      <c r="E2313" s="108"/>
      <c r="X2313" s="108"/>
      <c r="AC2313" s="108"/>
      <c r="AZ2313" s="108"/>
      <c r="BA2313" s="108"/>
      <c r="BL2313" s="108"/>
      <c r="BM2313" s="108"/>
    </row>
    <row r="2314" spans="4:65" ht="12.75">
      <c r="D2314" s="108"/>
      <c r="E2314" s="108"/>
      <c r="X2314" s="108"/>
      <c r="AC2314" s="108"/>
      <c r="AZ2314" s="108"/>
      <c r="BA2314" s="108"/>
      <c r="BL2314" s="108"/>
      <c r="BM2314" s="108"/>
    </row>
    <row r="2315" spans="4:64" ht="12.75">
      <c r="D2315" s="108"/>
      <c r="E2315" s="108"/>
      <c r="X2315" s="108"/>
      <c r="AC2315" s="108"/>
      <c r="AZ2315" s="108"/>
      <c r="BL2315" s="108"/>
    </row>
    <row r="2316" spans="4:65" ht="12.75">
      <c r="D2316" s="108"/>
      <c r="E2316" s="108"/>
      <c r="X2316" s="108"/>
      <c r="AC2316" s="108"/>
      <c r="AZ2316" s="108"/>
      <c r="BA2316" s="108"/>
      <c r="BL2316" s="108"/>
      <c r="BM2316" s="108"/>
    </row>
    <row r="2317" spans="4:65" ht="12.75">
      <c r="D2317" s="108"/>
      <c r="E2317" s="108"/>
      <c r="X2317" s="108"/>
      <c r="AC2317" s="108"/>
      <c r="AZ2317" s="108"/>
      <c r="BA2317" s="108"/>
      <c r="BL2317" s="108"/>
      <c r="BM2317" s="108"/>
    </row>
    <row r="2318" spans="4:65" ht="12.75">
      <c r="D2318" s="108"/>
      <c r="E2318" s="108"/>
      <c r="X2318" s="108"/>
      <c r="AC2318" s="108"/>
      <c r="AZ2318" s="108"/>
      <c r="BA2318" s="108"/>
      <c r="BL2318" s="108"/>
      <c r="BM2318" s="108"/>
    </row>
    <row r="2319" spans="4:65" ht="12.75">
      <c r="D2319" s="108"/>
      <c r="E2319" s="108"/>
      <c r="X2319" s="108"/>
      <c r="AC2319" s="108"/>
      <c r="AZ2319" s="108"/>
      <c r="BA2319" s="108"/>
      <c r="BL2319" s="108"/>
      <c r="BM2319" s="108"/>
    </row>
    <row r="2320" spans="4:65" ht="12.75">
      <c r="D2320" s="108"/>
      <c r="E2320" s="108"/>
      <c r="X2320" s="108"/>
      <c r="AC2320" s="108"/>
      <c r="AZ2320" s="108"/>
      <c r="BA2320" s="108"/>
      <c r="BL2320" s="108"/>
      <c r="BM2320" s="108"/>
    </row>
    <row r="2321" spans="4:65" ht="12.75">
      <c r="D2321" s="108"/>
      <c r="E2321" s="108"/>
      <c r="X2321" s="108"/>
      <c r="AC2321" s="108"/>
      <c r="AZ2321" s="108"/>
      <c r="BA2321" s="108"/>
      <c r="BL2321" s="108"/>
      <c r="BM2321" s="108"/>
    </row>
    <row r="2322" spans="4:65" ht="12.75">
      <c r="D2322" s="108"/>
      <c r="E2322" s="108"/>
      <c r="X2322" s="108"/>
      <c r="AC2322" s="108"/>
      <c r="AZ2322" s="108"/>
      <c r="BA2322" s="108"/>
      <c r="BL2322" s="108"/>
      <c r="BM2322" s="108"/>
    </row>
    <row r="2323" spans="4:52" ht="12.75">
      <c r="D2323" s="108"/>
      <c r="E2323" s="108"/>
      <c r="X2323" s="108"/>
      <c r="AC2323" s="108"/>
      <c r="AZ2323" s="108"/>
    </row>
    <row r="2324" spans="4:65" ht="12.75">
      <c r="D2324" s="108"/>
      <c r="E2324" s="108"/>
      <c r="X2324" s="108"/>
      <c r="AC2324" s="108"/>
      <c r="AZ2324" s="108"/>
      <c r="BA2324" s="108"/>
      <c r="BL2324" s="108"/>
      <c r="BM2324" s="108"/>
    </row>
    <row r="2325" spans="4:65" ht="12.75">
      <c r="D2325" s="108"/>
      <c r="E2325" s="108"/>
      <c r="X2325" s="108"/>
      <c r="AC2325" s="108"/>
      <c r="AZ2325" s="108"/>
      <c r="BA2325" s="108"/>
      <c r="BL2325" s="108"/>
      <c r="BM2325" s="108"/>
    </row>
    <row r="2326" spans="4:65" ht="12.75">
      <c r="D2326" s="108"/>
      <c r="E2326" s="108"/>
      <c r="X2326" s="108"/>
      <c r="AC2326" s="108"/>
      <c r="AZ2326" s="108"/>
      <c r="BA2326" s="108"/>
      <c r="BL2326" s="108"/>
      <c r="BM2326" s="108"/>
    </row>
    <row r="2327" spans="4:65" ht="12.75">
      <c r="D2327" s="108"/>
      <c r="E2327" s="108"/>
      <c r="X2327" s="108"/>
      <c r="AC2327" s="108"/>
      <c r="AZ2327" s="108"/>
      <c r="BA2327" s="108"/>
      <c r="BL2327" s="108"/>
      <c r="BM2327" s="108"/>
    </row>
    <row r="2328" spans="4:65" ht="12.75">
      <c r="D2328" s="108"/>
      <c r="E2328" s="108"/>
      <c r="X2328" s="108"/>
      <c r="AC2328" s="108"/>
      <c r="AZ2328" s="108"/>
      <c r="BA2328" s="108"/>
      <c r="BL2328" s="108"/>
      <c r="BM2328" s="108"/>
    </row>
    <row r="2329" spans="4:65" ht="12.75">
      <c r="D2329" s="108"/>
      <c r="E2329" s="108"/>
      <c r="X2329" s="108"/>
      <c r="AC2329" s="108"/>
      <c r="AZ2329" s="108"/>
      <c r="BA2329" s="108"/>
      <c r="BL2329" s="108"/>
      <c r="BM2329" s="108"/>
    </row>
    <row r="2330" spans="4:65" ht="12.75">
      <c r="D2330" s="108"/>
      <c r="E2330" s="108"/>
      <c r="X2330" s="108"/>
      <c r="AC2330" s="108"/>
      <c r="AZ2330" s="108"/>
      <c r="BA2330" s="108"/>
      <c r="BL2330" s="108"/>
      <c r="BM2330" s="108"/>
    </row>
    <row r="2331" spans="4:65" ht="12.75">
      <c r="D2331" s="108"/>
      <c r="E2331" s="108"/>
      <c r="X2331" s="108"/>
      <c r="AC2331" s="108"/>
      <c r="AZ2331" s="108"/>
      <c r="BA2331" s="108"/>
      <c r="BL2331" s="108"/>
      <c r="BM2331" s="108"/>
    </row>
    <row r="2332" spans="4:65" ht="12.75">
      <c r="D2332" s="108"/>
      <c r="E2332" s="108"/>
      <c r="X2332" s="108"/>
      <c r="AC2332" s="108"/>
      <c r="AZ2332" s="108"/>
      <c r="BA2332" s="108"/>
      <c r="BL2332" s="108"/>
      <c r="BM2332" s="108"/>
    </row>
    <row r="2333" spans="4:65" ht="12.75">
      <c r="D2333" s="108"/>
      <c r="E2333" s="108"/>
      <c r="X2333" s="108"/>
      <c r="AC2333" s="108"/>
      <c r="AZ2333" s="108"/>
      <c r="BA2333" s="108"/>
      <c r="BL2333" s="108"/>
      <c r="BM2333" s="108"/>
    </row>
    <row r="2334" spans="4:65" ht="12.75">
      <c r="D2334" s="108"/>
      <c r="E2334" s="108"/>
      <c r="X2334" s="108"/>
      <c r="AC2334" s="108"/>
      <c r="AZ2334" s="108"/>
      <c r="BA2334" s="108"/>
      <c r="BL2334" s="108"/>
      <c r="BM2334" s="108"/>
    </row>
    <row r="2335" spans="4:65" ht="12.75">
      <c r="D2335" s="108"/>
      <c r="E2335" s="108"/>
      <c r="X2335" s="108"/>
      <c r="AC2335" s="108"/>
      <c r="AZ2335" s="108"/>
      <c r="BA2335" s="108"/>
      <c r="BL2335" s="108"/>
      <c r="BM2335" s="108"/>
    </row>
    <row r="2336" spans="4:65" ht="12.75">
      <c r="D2336" s="108"/>
      <c r="E2336" s="108"/>
      <c r="X2336" s="108"/>
      <c r="AC2336" s="108"/>
      <c r="AZ2336" s="108"/>
      <c r="BA2336" s="108"/>
      <c r="BL2336" s="108"/>
      <c r="BM2336" s="108"/>
    </row>
    <row r="2337" spans="4:65" ht="12.75">
      <c r="D2337" s="108"/>
      <c r="E2337" s="108"/>
      <c r="X2337" s="108"/>
      <c r="AC2337" s="108"/>
      <c r="AZ2337" s="108"/>
      <c r="BA2337" s="108"/>
      <c r="BL2337" s="108"/>
      <c r="BM2337" s="108"/>
    </row>
    <row r="2338" spans="4:65" ht="12.75">
      <c r="D2338" s="108"/>
      <c r="E2338" s="108"/>
      <c r="X2338" s="108"/>
      <c r="AC2338" s="108"/>
      <c r="AZ2338" s="108"/>
      <c r="BA2338" s="108"/>
      <c r="BL2338" s="108"/>
      <c r="BM2338" s="108"/>
    </row>
    <row r="2339" spans="4:64" ht="12.75">
      <c r="D2339" s="108"/>
      <c r="E2339" s="108"/>
      <c r="X2339" s="108"/>
      <c r="AC2339" s="108"/>
      <c r="AZ2339" s="108"/>
      <c r="BL2339" s="108"/>
    </row>
    <row r="2340" spans="4:64" ht="12.75">
      <c r="D2340" s="108"/>
      <c r="E2340" s="108"/>
      <c r="X2340" s="108"/>
      <c r="AC2340" s="108"/>
      <c r="AZ2340" s="108"/>
      <c r="BL2340" s="108"/>
    </row>
    <row r="2341" spans="4:64" ht="12.75">
      <c r="D2341" s="108"/>
      <c r="E2341" s="108"/>
      <c r="X2341" s="108"/>
      <c r="AC2341" s="108"/>
      <c r="AZ2341" s="108"/>
      <c r="BL2341" s="108"/>
    </row>
    <row r="2342" spans="4:65" ht="12.75">
      <c r="D2342" s="108"/>
      <c r="E2342" s="108"/>
      <c r="X2342" s="108"/>
      <c r="AC2342" s="108"/>
      <c r="AZ2342" s="108"/>
      <c r="BA2342" s="108"/>
      <c r="BL2342" s="108"/>
      <c r="BM2342" s="108"/>
    </row>
    <row r="2343" spans="4:64" ht="12.75">
      <c r="D2343" s="108"/>
      <c r="E2343" s="108"/>
      <c r="X2343" s="108"/>
      <c r="AC2343" s="108"/>
      <c r="AZ2343" s="108"/>
      <c r="BL2343" s="108"/>
    </row>
    <row r="2344" spans="4:65" ht="12.75">
      <c r="D2344" s="108"/>
      <c r="E2344" s="108"/>
      <c r="X2344" s="108"/>
      <c r="AC2344" s="108"/>
      <c r="AZ2344" s="108"/>
      <c r="BA2344" s="108"/>
      <c r="BL2344" s="108"/>
      <c r="BM2344" s="108"/>
    </row>
    <row r="2345" spans="4:65" ht="12.75">
      <c r="D2345" s="108"/>
      <c r="E2345" s="108"/>
      <c r="X2345" s="108"/>
      <c r="AC2345" s="108"/>
      <c r="AZ2345" s="108"/>
      <c r="BA2345" s="108"/>
      <c r="BL2345" s="108"/>
      <c r="BM2345" s="108"/>
    </row>
    <row r="2346" spans="4:65" ht="12.75">
      <c r="D2346" s="108"/>
      <c r="E2346" s="108"/>
      <c r="X2346" s="108"/>
      <c r="AC2346" s="108"/>
      <c r="AT2346" s="135"/>
      <c r="AZ2346" s="108"/>
      <c r="BA2346" s="108"/>
      <c r="BL2346" s="108"/>
      <c r="BM2346" s="108"/>
    </row>
    <row r="2347" spans="4:65" ht="12.75">
      <c r="D2347" s="108"/>
      <c r="E2347" s="108"/>
      <c r="X2347" s="108"/>
      <c r="AC2347" s="108"/>
      <c r="AZ2347" s="108"/>
      <c r="BA2347" s="108"/>
      <c r="BL2347" s="108"/>
      <c r="BM2347" s="108"/>
    </row>
    <row r="2348" spans="4:65" ht="12.75">
      <c r="D2348" s="108"/>
      <c r="E2348" s="108"/>
      <c r="X2348" s="108"/>
      <c r="AC2348" s="108"/>
      <c r="AZ2348" s="108"/>
      <c r="BA2348" s="108"/>
      <c r="BL2348" s="108"/>
      <c r="BM2348" s="108"/>
    </row>
    <row r="2349" spans="4:65" ht="12.75">
      <c r="D2349" s="108"/>
      <c r="E2349" s="108"/>
      <c r="X2349" s="108"/>
      <c r="AC2349" s="108"/>
      <c r="AZ2349" s="108"/>
      <c r="BA2349" s="108"/>
      <c r="BL2349" s="108"/>
      <c r="BM2349" s="108"/>
    </row>
    <row r="2350" spans="4:65" ht="12.75">
      <c r="D2350" s="108"/>
      <c r="E2350" s="108"/>
      <c r="X2350" s="108"/>
      <c r="AC2350" s="108"/>
      <c r="AZ2350" s="108"/>
      <c r="BA2350" s="108"/>
      <c r="BL2350" s="108"/>
      <c r="BM2350" s="108"/>
    </row>
    <row r="2351" spans="4:65" ht="12.75">
      <c r="D2351" s="108"/>
      <c r="E2351" s="108"/>
      <c r="X2351" s="108"/>
      <c r="AC2351" s="108"/>
      <c r="AZ2351" s="108"/>
      <c r="BA2351" s="108"/>
      <c r="BL2351" s="108"/>
      <c r="BM2351" s="108"/>
    </row>
    <row r="2352" spans="4:65" ht="12.75">
      <c r="D2352" s="108"/>
      <c r="E2352" s="108"/>
      <c r="X2352" s="108"/>
      <c r="AC2352" s="108"/>
      <c r="AZ2352" s="108"/>
      <c r="BA2352" s="108"/>
      <c r="BL2352" s="108"/>
      <c r="BM2352" s="108"/>
    </row>
    <row r="2353" spans="4:65" ht="12.75">
      <c r="D2353" s="108"/>
      <c r="E2353" s="108"/>
      <c r="X2353" s="108"/>
      <c r="AC2353" s="108"/>
      <c r="AZ2353" s="108"/>
      <c r="BA2353" s="108"/>
      <c r="BL2353" s="108"/>
      <c r="BM2353" s="108"/>
    </row>
    <row r="2354" spans="4:65" ht="12.75">
      <c r="D2354" s="108"/>
      <c r="E2354" s="108"/>
      <c r="X2354" s="108"/>
      <c r="AC2354" s="108"/>
      <c r="AZ2354" s="108"/>
      <c r="BA2354" s="108"/>
      <c r="BL2354" s="108"/>
      <c r="BM2354" s="108"/>
    </row>
    <row r="2355" spans="4:65" ht="12.75">
      <c r="D2355" s="108"/>
      <c r="E2355" s="108"/>
      <c r="X2355" s="108"/>
      <c r="AC2355" s="108"/>
      <c r="AZ2355" s="108"/>
      <c r="BA2355" s="108"/>
      <c r="BL2355" s="108"/>
      <c r="BM2355" s="108"/>
    </row>
    <row r="2356" spans="4:65" ht="12.75">
      <c r="D2356" s="108"/>
      <c r="E2356" s="108"/>
      <c r="X2356" s="108"/>
      <c r="AC2356" s="108"/>
      <c r="AZ2356" s="108"/>
      <c r="BA2356" s="108"/>
      <c r="BL2356" s="108"/>
      <c r="BM2356" s="108"/>
    </row>
    <row r="2357" spans="4:65" ht="12.75">
      <c r="D2357" s="108"/>
      <c r="E2357" s="108"/>
      <c r="X2357" s="108"/>
      <c r="AC2357" s="108"/>
      <c r="AZ2357" s="108"/>
      <c r="BA2357" s="108"/>
      <c r="BL2357" s="108"/>
      <c r="BM2357" s="108"/>
    </row>
    <row r="2358" spans="4:65" ht="12.75">
      <c r="D2358" s="108"/>
      <c r="E2358" s="108"/>
      <c r="X2358" s="108"/>
      <c r="AC2358" s="108"/>
      <c r="AZ2358" s="108"/>
      <c r="BA2358" s="108"/>
      <c r="BL2358" s="108"/>
      <c r="BM2358" s="108"/>
    </row>
    <row r="2359" spans="4:65" ht="12.75">
      <c r="D2359" s="108"/>
      <c r="E2359" s="108"/>
      <c r="X2359" s="108"/>
      <c r="AC2359" s="108"/>
      <c r="AZ2359" s="108"/>
      <c r="BA2359" s="108"/>
      <c r="BL2359" s="108"/>
      <c r="BM2359" s="108"/>
    </row>
    <row r="2360" spans="4:65" ht="12.75">
      <c r="D2360" s="108"/>
      <c r="E2360" s="108"/>
      <c r="X2360" s="108"/>
      <c r="AC2360" s="108"/>
      <c r="AZ2360" s="108"/>
      <c r="BA2360" s="108"/>
      <c r="BL2360" s="108"/>
      <c r="BM2360" s="108"/>
    </row>
    <row r="2361" spans="4:52" ht="12.75">
      <c r="D2361" s="108"/>
      <c r="E2361" s="108"/>
      <c r="X2361" s="108"/>
      <c r="AC2361" s="108"/>
      <c r="AZ2361" s="108"/>
    </row>
    <row r="2362" spans="4:65" ht="12.75">
      <c r="D2362" s="108"/>
      <c r="E2362" s="108"/>
      <c r="X2362" s="108"/>
      <c r="AC2362" s="108"/>
      <c r="AZ2362" s="108"/>
      <c r="BA2362" s="108"/>
      <c r="BL2362" s="108"/>
      <c r="BM2362" s="108"/>
    </row>
    <row r="2363" spans="4:65" ht="12.75">
      <c r="D2363" s="108"/>
      <c r="E2363" s="108"/>
      <c r="X2363" s="108"/>
      <c r="AC2363" s="108"/>
      <c r="AZ2363" s="108"/>
      <c r="BA2363" s="108"/>
      <c r="BL2363" s="108"/>
      <c r="BM2363" s="108"/>
    </row>
    <row r="2364" spans="4:65" ht="12.75">
      <c r="D2364" s="108"/>
      <c r="E2364" s="108"/>
      <c r="X2364" s="108"/>
      <c r="AC2364" s="108"/>
      <c r="AZ2364" s="108"/>
      <c r="BA2364" s="108"/>
      <c r="BL2364" s="108"/>
      <c r="BM2364" s="108"/>
    </row>
    <row r="2365" spans="4:65" ht="12.75">
      <c r="D2365" s="108"/>
      <c r="E2365" s="108"/>
      <c r="X2365" s="108"/>
      <c r="AC2365" s="108"/>
      <c r="AZ2365" s="108"/>
      <c r="BA2365" s="108"/>
      <c r="BL2365" s="108"/>
      <c r="BM2365" s="108"/>
    </row>
    <row r="2366" spans="4:52" ht="12.75">
      <c r="D2366" s="108"/>
      <c r="E2366" s="108"/>
      <c r="X2366" s="108"/>
      <c r="AC2366" s="108"/>
      <c r="AZ2366" s="108"/>
    </row>
    <row r="2367" spans="4:65" ht="12.75">
      <c r="D2367" s="108"/>
      <c r="E2367" s="108"/>
      <c r="X2367" s="108"/>
      <c r="AC2367" s="108"/>
      <c r="AZ2367" s="108"/>
      <c r="BA2367" s="108"/>
      <c r="BL2367" s="108"/>
      <c r="BM2367" s="108"/>
    </row>
    <row r="2368" spans="4:65" ht="12.75">
      <c r="D2368" s="108"/>
      <c r="E2368" s="108"/>
      <c r="X2368" s="108"/>
      <c r="AC2368" s="108"/>
      <c r="AZ2368" s="108"/>
      <c r="BA2368" s="108"/>
      <c r="BL2368" s="108"/>
      <c r="BM2368" s="108"/>
    </row>
    <row r="2369" spans="4:65" ht="12.75">
      <c r="D2369" s="108"/>
      <c r="E2369" s="108"/>
      <c r="X2369" s="108"/>
      <c r="AC2369" s="108"/>
      <c r="AZ2369" s="108"/>
      <c r="BA2369" s="108"/>
      <c r="BL2369" s="108"/>
      <c r="BM2369" s="108"/>
    </row>
    <row r="2370" spans="4:65" ht="12.75">
      <c r="D2370" s="108"/>
      <c r="E2370" s="108"/>
      <c r="X2370" s="108"/>
      <c r="AC2370" s="108"/>
      <c r="AZ2370" s="108"/>
      <c r="BA2370" s="108"/>
      <c r="BL2370" s="108"/>
      <c r="BM2370" s="108"/>
    </row>
    <row r="2371" spans="4:65" ht="12.75">
      <c r="D2371" s="108"/>
      <c r="E2371" s="108"/>
      <c r="X2371" s="108"/>
      <c r="AC2371" s="108"/>
      <c r="AZ2371" s="108"/>
      <c r="BA2371" s="108"/>
      <c r="BL2371" s="108"/>
      <c r="BM2371" s="108"/>
    </row>
    <row r="2372" spans="4:65" ht="12.75">
      <c r="D2372" s="108"/>
      <c r="E2372" s="108"/>
      <c r="X2372" s="108"/>
      <c r="AC2372" s="108"/>
      <c r="AZ2372" s="108"/>
      <c r="BA2372" s="108"/>
      <c r="BL2372" s="108"/>
      <c r="BM2372" s="108"/>
    </row>
    <row r="2373" spans="4:65" ht="12.75">
      <c r="D2373" s="108"/>
      <c r="E2373" s="108"/>
      <c r="X2373" s="108"/>
      <c r="AC2373" s="108"/>
      <c r="AZ2373" s="108"/>
      <c r="BA2373" s="108"/>
      <c r="BL2373" s="108"/>
      <c r="BM2373" s="108"/>
    </row>
    <row r="2374" spans="4:65" ht="12.75">
      <c r="D2374" s="108"/>
      <c r="E2374" s="108"/>
      <c r="X2374" s="108"/>
      <c r="AC2374" s="108"/>
      <c r="AZ2374" s="108"/>
      <c r="BA2374" s="108"/>
      <c r="BL2374" s="108"/>
      <c r="BM2374" s="108"/>
    </row>
    <row r="2375" spans="4:65" ht="12.75">
      <c r="D2375" s="108"/>
      <c r="E2375" s="108"/>
      <c r="X2375" s="108"/>
      <c r="AC2375" s="108"/>
      <c r="AZ2375" s="108"/>
      <c r="BA2375" s="108"/>
      <c r="BL2375" s="108"/>
      <c r="BM2375" s="108"/>
    </row>
    <row r="2376" spans="4:65" ht="12.75">
      <c r="D2376" s="108"/>
      <c r="E2376" s="108"/>
      <c r="X2376" s="108"/>
      <c r="AC2376" s="108"/>
      <c r="AZ2376" s="108"/>
      <c r="BA2376" s="108"/>
      <c r="BL2376" s="108"/>
      <c r="BM2376" s="108"/>
    </row>
    <row r="2377" spans="4:65" ht="12.75">
      <c r="D2377" s="108"/>
      <c r="E2377" s="108"/>
      <c r="X2377" s="108"/>
      <c r="AC2377" s="108"/>
      <c r="AZ2377" s="108"/>
      <c r="BA2377" s="108"/>
      <c r="BL2377" s="108"/>
      <c r="BM2377" s="108"/>
    </row>
    <row r="2378" spans="4:64" ht="12.75">
      <c r="D2378" s="108"/>
      <c r="E2378" s="108"/>
      <c r="X2378" s="108"/>
      <c r="AC2378" s="108"/>
      <c r="AZ2378" s="108"/>
      <c r="BL2378" s="108"/>
    </row>
    <row r="2379" spans="4:64" ht="12.75">
      <c r="D2379" s="108"/>
      <c r="E2379" s="108"/>
      <c r="X2379" s="108"/>
      <c r="AC2379" s="108"/>
      <c r="AZ2379" s="108"/>
      <c r="BL2379" s="108"/>
    </row>
    <row r="2380" spans="4:64" ht="12.75">
      <c r="D2380" s="108"/>
      <c r="E2380" s="108"/>
      <c r="X2380" s="108"/>
      <c r="AC2380" s="108"/>
      <c r="AZ2380" s="108"/>
      <c r="BL2380" s="108"/>
    </row>
    <row r="2381" spans="4:64" ht="12.75">
      <c r="D2381" s="108"/>
      <c r="E2381" s="108"/>
      <c r="X2381" s="108"/>
      <c r="AC2381" s="108"/>
      <c r="AZ2381" s="108"/>
      <c r="BL2381" s="108"/>
    </row>
    <row r="2382" spans="4:65" ht="12.75">
      <c r="D2382" s="108"/>
      <c r="E2382" s="108"/>
      <c r="X2382" s="108"/>
      <c r="AC2382" s="108"/>
      <c r="AT2382" s="136"/>
      <c r="AZ2382" s="108"/>
      <c r="BA2382" s="108"/>
      <c r="BL2382" s="108"/>
      <c r="BM2382" s="108"/>
    </row>
    <row r="2383" spans="4:65" ht="12.75">
      <c r="D2383" s="108"/>
      <c r="E2383" s="108"/>
      <c r="X2383" s="108"/>
      <c r="AC2383" s="108"/>
      <c r="AZ2383" s="108"/>
      <c r="BA2383" s="108"/>
      <c r="BL2383" s="108"/>
      <c r="BM2383" s="108"/>
    </row>
    <row r="2384" spans="4:65" ht="12.75">
      <c r="D2384" s="108"/>
      <c r="E2384" s="108"/>
      <c r="X2384" s="108"/>
      <c r="AC2384" s="108"/>
      <c r="AZ2384" s="108"/>
      <c r="BA2384" s="108"/>
      <c r="BL2384" s="108"/>
      <c r="BM2384" s="108"/>
    </row>
    <row r="2385" spans="4:65" ht="12.75">
      <c r="D2385" s="108"/>
      <c r="E2385" s="108"/>
      <c r="X2385" s="108"/>
      <c r="AC2385" s="108"/>
      <c r="AZ2385" s="108"/>
      <c r="BA2385" s="108"/>
      <c r="BL2385" s="108"/>
      <c r="BM2385" s="108"/>
    </row>
    <row r="2386" spans="4:65" ht="12.75">
      <c r="D2386" s="108"/>
      <c r="E2386" s="108"/>
      <c r="X2386" s="108"/>
      <c r="AC2386" s="108"/>
      <c r="AZ2386" s="108"/>
      <c r="BA2386" s="108"/>
      <c r="BL2386" s="108"/>
      <c r="BM2386" s="108"/>
    </row>
    <row r="2387" spans="4:65" ht="12.75">
      <c r="D2387" s="108"/>
      <c r="E2387" s="108"/>
      <c r="X2387" s="108"/>
      <c r="AC2387" s="108"/>
      <c r="AZ2387" s="108"/>
      <c r="BA2387" s="108"/>
      <c r="BL2387" s="108"/>
      <c r="BM2387" s="108"/>
    </row>
    <row r="2388" spans="4:65" ht="12.75">
      <c r="D2388" s="108"/>
      <c r="E2388" s="108"/>
      <c r="X2388" s="108"/>
      <c r="AC2388" s="108"/>
      <c r="AZ2388" s="108"/>
      <c r="BA2388" s="108"/>
      <c r="BL2388" s="108"/>
      <c r="BM2388" s="108"/>
    </row>
    <row r="2389" spans="4:65" ht="12.75">
      <c r="D2389" s="108"/>
      <c r="E2389" s="108"/>
      <c r="X2389" s="108"/>
      <c r="AC2389" s="108"/>
      <c r="AZ2389" s="108"/>
      <c r="BA2389" s="108"/>
      <c r="BL2389" s="108"/>
      <c r="BM2389" s="108"/>
    </row>
    <row r="2390" spans="4:65" ht="12.75">
      <c r="D2390" s="108"/>
      <c r="E2390" s="108"/>
      <c r="X2390" s="108"/>
      <c r="AC2390" s="108"/>
      <c r="AZ2390" s="108"/>
      <c r="BA2390" s="108"/>
      <c r="BL2390" s="108"/>
      <c r="BM2390" s="108"/>
    </row>
    <row r="2391" spans="4:65" ht="12.75">
      <c r="D2391" s="108"/>
      <c r="E2391" s="108"/>
      <c r="X2391" s="108"/>
      <c r="AC2391" s="108"/>
      <c r="AZ2391" s="108"/>
      <c r="BA2391" s="108"/>
      <c r="BL2391" s="108"/>
      <c r="BM2391" s="108"/>
    </row>
    <row r="2392" spans="4:65" ht="12.75">
      <c r="D2392" s="108"/>
      <c r="E2392" s="108"/>
      <c r="X2392" s="108"/>
      <c r="AC2392" s="108"/>
      <c r="AZ2392" s="108"/>
      <c r="BA2392" s="108"/>
      <c r="BL2392" s="108"/>
      <c r="BM2392" s="108"/>
    </row>
    <row r="2393" spans="4:65" ht="12.75">
      <c r="D2393" s="108"/>
      <c r="E2393" s="108"/>
      <c r="X2393" s="108"/>
      <c r="AC2393" s="108"/>
      <c r="AZ2393" s="108"/>
      <c r="BA2393" s="108"/>
      <c r="BL2393" s="108"/>
      <c r="BM2393" s="108"/>
    </row>
    <row r="2394" spans="4:65" ht="12.75">
      <c r="D2394" s="108"/>
      <c r="E2394" s="108"/>
      <c r="X2394" s="108"/>
      <c r="AC2394" s="108"/>
      <c r="AZ2394" s="108"/>
      <c r="BA2394" s="108"/>
      <c r="BL2394" s="108"/>
      <c r="BM2394" s="108"/>
    </row>
    <row r="2395" spans="4:65" ht="12.75">
      <c r="D2395" s="108"/>
      <c r="E2395" s="108"/>
      <c r="R2395" s="134"/>
      <c r="X2395" s="108"/>
      <c r="AC2395" s="108"/>
      <c r="AZ2395" s="108"/>
      <c r="BA2395" s="108"/>
      <c r="BL2395" s="108"/>
      <c r="BM2395" s="108"/>
    </row>
    <row r="2396" spans="4:52" ht="12.75">
      <c r="D2396" s="108"/>
      <c r="E2396" s="108"/>
      <c r="X2396" s="108"/>
      <c r="AC2396" s="108"/>
      <c r="AZ2396" s="108"/>
    </row>
    <row r="2397" spans="4:65" ht="12.75">
      <c r="D2397" s="108"/>
      <c r="E2397" s="108"/>
      <c r="X2397" s="108"/>
      <c r="AC2397" s="108"/>
      <c r="AZ2397" s="108"/>
      <c r="BA2397" s="108"/>
      <c r="BL2397" s="108"/>
      <c r="BM2397" s="108"/>
    </row>
    <row r="2398" spans="4:65" ht="12.75">
      <c r="D2398" s="108"/>
      <c r="E2398" s="108"/>
      <c r="X2398" s="108"/>
      <c r="AC2398" s="108"/>
      <c r="AZ2398" s="108"/>
      <c r="BA2398" s="108"/>
      <c r="BL2398" s="108"/>
      <c r="BM2398" s="108"/>
    </row>
    <row r="2399" spans="4:65" ht="12.75">
      <c r="D2399" s="108"/>
      <c r="E2399" s="108"/>
      <c r="X2399" s="108"/>
      <c r="AC2399" s="108"/>
      <c r="AZ2399" s="108"/>
      <c r="BA2399" s="108"/>
      <c r="BL2399" s="108"/>
      <c r="BM2399" s="108"/>
    </row>
    <row r="2400" spans="4:65" ht="12.75">
      <c r="D2400" s="108"/>
      <c r="E2400" s="108"/>
      <c r="X2400" s="108"/>
      <c r="AC2400" s="108"/>
      <c r="AZ2400" s="108"/>
      <c r="BA2400" s="108"/>
      <c r="BL2400" s="108"/>
      <c r="BM2400" s="108"/>
    </row>
    <row r="2401" spans="4:65" ht="12.75">
      <c r="D2401" s="108"/>
      <c r="E2401" s="108"/>
      <c r="X2401" s="108"/>
      <c r="AC2401" s="108"/>
      <c r="AZ2401" s="108"/>
      <c r="BA2401" s="108"/>
      <c r="BL2401" s="108"/>
      <c r="BM2401" s="108"/>
    </row>
    <row r="2402" spans="4:65" ht="12.75">
      <c r="D2402" s="108"/>
      <c r="E2402" s="108"/>
      <c r="X2402" s="108"/>
      <c r="AC2402" s="108"/>
      <c r="AZ2402" s="108"/>
      <c r="BA2402" s="108"/>
      <c r="BL2402" s="108"/>
      <c r="BM2402" s="108"/>
    </row>
    <row r="2403" spans="4:65" ht="12.75">
      <c r="D2403" s="108"/>
      <c r="E2403" s="108"/>
      <c r="X2403" s="108"/>
      <c r="AC2403" s="108"/>
      <c r="AZ2403" s="108"/>
      <c r="BA2403" s="108"/>
      <c r="BL2403" s="108"/>
      <c r="BM2403" s="108"/>
    </row>
    <row r="2404" spans="4:65" ht="12.75">
      <c r="D2404" s="108"/>
      <c r="E2404" s="108"/>
      <c r="X2404" s="108"/>
      <c r="AC2404" s="108"/>
      <c r="AZ2404" s="108"/>
      <c r="BA2404" s="108"/>
      <c r="BL2404" s="108"/>
      <c r="BM2404" s="108"/>
    </row>
    <row r="2405" spans="4:65" ht="12.75">
      <c r="D2405" s="108"/>
      <c r="E2405" s="108"/>
      <c r="X2405" s="108"/>
      <c r="AC2405" s="108"/>
      <c r="AZ2405" s="108"/>
      <c r="BA2405" s="108"/>
      <c r="BL2405" s="108"/>
      <c r="BM2405" s="108"/>
    </row>
    <row r="2406" spans="4:65" ht="12.75">
      <c r="D2406" s="108"/>
      <c r="E2406" s="108"/>
      <c r="X2406" s="108"/>
      <c r="AC2406" s="108"/>
      <c r="AZ2406" s="108"/>
      <c r="BA2406" s="108"/>
      <c r="BL2406" s="108"/>
      <c r="BM2406" s="108"/>
    </row>
    <row r="2407" spans="4:65" ht="12.75">
      <c r="D2407" s="108"/>
      <c r="E2407" s="108"/>
      <c r="X2407" s="108"/>
      <c r="AC2407" s="108"/>
      <c r="AZ2407" s="108"/>
      <c r="BA2407" s="108"/>
      <c r="BL2407" s="108"/>
      <c r="BM2407" s="108"/>
    </row>
    <row r="2408" spans="4:65" ht="12.75">
      <c r="D2408" s="108"/>
      <c r="E2408" s="108"/>
      <c r="X2408" s="108"/>
      <c r="AC2408" s="108"/>
      <c r="AZ2408" s="108"/>
      <c r="BA2408" s="108"/>
      <c r="BL2408" s="108"/>
      <c r="BM2408" s="108"/>
    </row>
    <row r="2409" spans="4:65" ht="12.75">
      <c r="D2409" s="108"/>
      <c r="E2409" s="108"/>
      <c r="X2409" s="108"/>
      <c r="AC2409" s="108"/>
      <c r="AZ2409" s="108"/>
      <c r="BA2409" s="108"/>
      <c r="BL2409" s="108"/>
      <c r="BM2409" s="108"/>
    </row>
    <row r="2410" spans="4:65" ht="12.75">
      <c r="D2410" s="108"/>
      <c r="E2410" s="108"/>
      <c r="X2410" s="108"/>
      <c r="AC2410" s="108"/>
      <c r="AZ2410" s="108"/>
      <c r="BA2410" s="108"/>
      <c r="BL2410" s="108"/>
      <c r="BM2410" s="108"/>
    </row>
    <row r="2411" spans="4:65" ht="12.75">
      <c r="D2411" s="108"/>
      <c r="E2411" s="108"/>
      <c r="X2411" s="108"/>
      <c r="AC2411" s="108"/>
      <c r="AZ2411" s="108"/>
      <c r="BA2411" s="108"/>
      <c r="BL2411" s="108"/>
      <c r="BM2411" s="108"/>
    </row>
    <row r="2412" spans="4:65" ht="12.75">
      <c r="D2412" s="108"/>
      <c r="E2412" s="108"/>
      <c r="X2412" s="108"/>
      <c r="AC2412" s="108"/>
      <c r="AZ2412" s="108"/>
      <c r="BA2412" s="108"/>
      <c r="BL2412" s="108"/>
      <c r="BM2412" s="108"/>
    </row>
    <row r="2413" spans="4:65" ht="12.75">
      <c r="D2413" s="108"/>
      <c r="E2413" s="108"/>
      <c r="X2413" s="108"/>
      <c r="AC2413" s="108"/>
      <c r="AZ2413" s="108"/>
      <c r="BA2413" s="108"/>
      <c r="BL2413" s="108"/>
      <c r="BM2413" s="108"/>
    </row>
    <row r="2414" spans="4:65" ht="12.75">
      <c r="D2414" s="108"/>
      <c r="E2414" s="108"/>
      <c r="X2414" s="108"/>
      <c r="AC2414" s="108"/>
      <c r="AZ2414" s="108"/>
      <c r="BA2414" s="108"/>
      <c r="BL2414" s="108"/>
      <c r="BM2414" s="108"/>
    </row>
    <row r="2415" spans="4:65" ht="12.75">
      <c r="D2415" s="108"/>
      <c r="E2415" s="108"/>
      <c r="X2415" s="108"/>
      <c r="AC2415" s="108"/>
      <c r="AZ2415" s="108"/>
      <c r="BA2415" s="108"/>
      <c r="BL2415" s="108"/>
      <c r="BM2415" s="108"/>
    </row>
    <row r="2416" spans="4:65" ht="12.75">
      <c r="D2416" s="108"/>
      <c r="E2416" s="108"/>
      <c r="X2416" s="108"/>
      <c r="AC2416" s="108"/>
      <c r="AZ2416" s="108"/>
      <c r="BA2416" s="108"/>
      <c r="BL2416" s="108"/>
      <c r="BM2416" s="108"/>
    </row>
    <row r="2417" spans="4:65" ht="12.75">
      <c r="D2417" s="108"/>
      <c r="E2417" s="108"/>
      <c r="X2417" s="108"/>
      <c r="AC2417" s="108"/>
      <c r="AZ2417" s="108"/>
      <c r="BA2417" s="108"/>
      <c r="BL2417" s="108"/>
      <c r="BM2417" s="108"/>
    </row>
    <row r="2418" spans="4:65" ht="12.75">
      <c r="D2418" s="108"/>
      <c r="E2418" s="108"/>
      <c r="X2418" s="108"/>
      <c r="AC2418" s="108"/>
      <c r="AZ2418" s="108"/>
      <c r="BA2418" s="108"/>
      <c r="BL2418" s="108"/>
      <c r="BM2418" s="108"/>
    </row>
    <row r="2419" spans="4:65" ht="12.75">
      <c r="D2419" s="108"/>
      <c r="E2419" s="108"/>
      <c r="X2419" s="108"/>
      <c r="AC2419" s="108"/>
      <c r="AZ2419" s="108"/>
      <c r="BA2419" s="108"/>
      <c r="BL2419" s="108"/>
      <c r="BM2419" s="108"/>
    </row>
    <row r="2420" spans="4:65" ht="12.75">
      <c r="D2420" s="108"/>
      <c r="E2420" s="108"/>
      <c r="X2420" s="108"/>
      <c r="AC2420" s="108"/>
      <c r="AZ2420" s="108"/>
      <c r="BA2420" s="108"/>
      <c r="BL2420" s="108"/>
      <c r="BM2420" s="108"/>
    </row>
    <row r="2421" spans="4:65" ht="12.75">
      <c r="D2421" s="108"/>
      <c r="E2421" s="108"/>
      <c r="X2421" s="108"/>
      <c r="AC2421" s="108"/>
      <c r="AZ2421" s="108"/>
      <c r="BA2421" s="108"/>
      <c r="BL2421" s="108"/>
      <c r="BM2421" s="108"/>
    </row>
    <row r="2422" spans="4:65" ht="12.75">
      <c r="D2422" s="108"/>
      <c r="E2422" s="108"/>
      <c r="X2422" s="108"/>
      <c r="AC2422" s="108"/>
      <c r="AZ2422" s="108"/>
      <c r="BA2422" s="108"/>
      <c r="BL2422" s="108"/>
      <c r="BM2422" s="108"/>
    </row>
    <row r="2423" spans="4:65" ht="12.75">
      <c r="D2423" s="108"/>
      <c r="E2423" s="108"/>
      <c r="X2423" s="108"/>
      <c r="AC2423" s="108"/>
      <c r="AZ2423" s="108"/>
      <c r="BA2423" s="108"/>
      <c r="BL2423" s="108"/>
      <c r="BM2423" s="108"/>
    </row>
    <row r="2424" spans="4:65" ht="12.75">
      <c r="D2424" s="108"/>
      <c r="E2424" s="108"/>
      <c r="X2424" s="108"/>
      <c r="AC2424" s="108"/>
      <c r="AZ2424" s="108"/>
      <c r="BA2424" s="108"/>
      <c r="BL2424" s="108"/>
      <c r="BM2424" s="108"/>
    </row>
    <row r="2425" spans="4:65" ht="12.75">
      <c r="D2425" s="108"/>
      <c r="E2425" s="108"/>
      <c r="X2425" s="108"/>
      <c r="AC2425" s="108"/>
      <c r="AZ2425" s="108"/>
      <c r="BA2425" s="108"/>
      <c r="BL2425" s="108"/>
      <c r="BM2425" s="108"/>
    </row>
    <row r="2426" spans="4:65" ht="12.75">
      <c r="D2426" s="108"/>
      <c r="E2426" s="108"/>
      <c r="X2426" s="108"/>
      <c r="AC2426" s="108"/>
      <c r="AZ2426" s="108"/>
      <c r="BA2426" s="108"/>
      <c r="BL2426" s="108"/>
      <c r="BM2426" s="108"/>
    </row>
    <row r="2427" spans="4:65" ht="12.75">
      <c r="D2427" s="108"/>
      <c r="E2427" s="108"/>
      <c r="X2427" s="108"/>
      <c r="AC2427" s="108"/>
      <c r="AT2427" s="134"/>
      <c r="AZ2427" s="108"/>
      <c r="BA2427" s="108"/>
      <c r="BL2427" s="108"/>
      <c r="BM2427" s="108"/>
    </row>
    <row r="2428" spans="4:65" ht="12.75">
      <c r="D2428" s="108"/>
      <c r="E2428" s="108"/>
      <c r="X2428" s="108"/>
      <c r="AC2428" s="108"/>
      <c r="AZ2428" s="108"/>
      <c r="BA2428" s="108"/>
      <c r="BL2428" s="108"/>
      <c r="BM2428" s="108"/>
    </row>
    <row r="2429" spans="4:65" ht="12.75">
      <c r="D2429" s="108"/>
      <c r="E2429" s="108"/>
      <c r="X2429" s="108"/>
      <c r="AC2429" s="108"/>
      <c r="AZ2429" s="108"/>
      <c r="BA2429" s="108"/>
      <c r="BL2429" s="108"/>
      <c r="BM2429" s="108"/>
    </row>
    <row r="2430" spans="4:65" ht="12.75">
      <c r="D2430" s="108"/>
      <c r="E2430" s="108"/>
      <c r="X2430" s="108"/>
      <c r="AC2430" s="108"/>
      <c r="AZ2430" s="108"/>
      <c r="BA2430" s="108"/>
      <c r="BL2430" s="108"/>
      <c r="BM2430" s="108"/>
    </row>
    <row r="2431" spans="4:65" ht="12.75">
      <c r="D2431" s="108"/>
      <c r="E2431" s="108"/>
      <c r="X2431" s="108"/>
      <c r="AC2431" s="108"/>
      <c r="AZ2431" s="108"/>
      <c r="BA2431" s="108"/>
      <c r="BL2431" s="108"/>
      <c r="BM2431" s="108"/>
    </row>
    <row r="2432" spans="4:65" ht="12.75">
      <c r="D2432" s="108"/>
      <c r="E2432" s="108"/>
      <c r="X2432" s="108"/>
      <c r="AC2432" s="108"/>
      <c r="AZ2432" s="108"/>
      <c r="BA2432" s="108"/>
      <c r="BL2432" s="108"/>
      <c r="BM2432" s="108"/>
    </row>
    <row r="2433" spans="4:52" ht="12.75">
      <c r="D2433" s="108"/>
      <c r="E2433" s="108"/>
      <c r="X2433" s="108"/>
      <c r="AC2433" s="108"/>
      <c r="AZ2433" s="108"/>
    </row>
    <row r="2434" spans="4:64" ht="12.75">
      <c r="D2434" s="108"/>
      <c r="E2434" s="108"/>
      <c r="X2434" s="108"/>
      <c r="AC2434" s="108"/>
      <c r="AZ2434" s="108"/>
      <c r="BL2434" s="108"/>
    </row>
    <row r="2435" spans="4:64" ht="12.75">
      <c r="D2435" s="108"/>
      <c r="E2435" s="108"/>
      <c r="X2435" s="108"/>
      <c r="AC2435" s="108"/>
      <c r="AZ2435" s="108"/>
      <c r="BL2435" s="108"/>
    </row>
    <row r="2436" spans="4:65" ht="12.75">
      <c r="D2436" s="108"/>
      <c r="E2436" s="108"/>
      <c r="X2436" s="108"/>
      <c r="AC2436" s="108"/>
      <c r="AZ2436" s="108"/>
      <c r="BA2436" s="108"/>
      <c r="BL2436" s="108"/>
      <c r="BM2436" s="108"/>
    </row>
    <row r="2437" spans="4:65" ht="12.75">
      <c r="D2437" s="108"/>
      <c r="E2437" s="108"/>
      <c r="X2437" s="108"/>
      <c r="AC2437" s="108"/>
      <c r="AZ2437" s="108"/>
      <c r="BA2437" s="108"/>
      <c r="BL2437" s="108"/>
      <c r="BM2437" s="108"/>
    </row>
    <row r="2438" spans="4:65" ht="12.75">
      <c r="D2438" s="108"/>
      <c r="E2438" s="108"/>
      <c r="X2438" s="108"/>
      <c r="AC2438" s="108"/>
      <c r="AZ2438" s="108"/>
      <c r="BA2438" s="108"/>
      <c r="BL2438" s="108"/>
      <c r="BM2438" s="108"/>
    </row>
    <row r="2439" spans="4:65" ht="12.75">
      <c r="D2439" s="108"/>
      <c r="E2439" s="108"/>
      <c r="X2439" s="108"/>
      <c r="AC2439" s="108"/>
      <c r="AZ2439" s="108"/>
      <c r="BA2439" s="108"/>
      <c r="BL2439" s="108"/>
      <c r="BM2439" s="108"/>
    </row>
    <row r="2440" spans="4:64" ht="12.75">
      <c r="D2440" s="108"/>
      <c r="E2440" s="108"/>
      <c r="X2440" s="108"/>
      <c r="AC2440" s="108"/>
      <c r="AZ2440" s="108"/>
      <c r="BL2440" s="108"/>
    </row>
    <row r="2441" spans="4:64" ht="12.75">
      <c r="D2441" s="108"/>
      <c r="E2441" s="108"/>
      <c r="X2441" s="108"/>
      <c r="AC2441" s="108"/>
      <c r="AZ2441" s="108"/>
      <c r="BL2441" s="108"/>
    </row>
    <row r="2442" spans="4:64" ht="12.75">
      <c r="D2442" s="108"/>
      <c r="E2442" s="108"/>
      <c r="X2442" s="108"/>
      <c r="AC2442" s="108"/>
      <c r="AZ2442" s="108"/>
      <c r="BL2442" s="108"/>
    </row>
    <row r="2443" spans="4:64" ht="12.75">
      <c r="D2443" s="108"/>
      <c r="E2443" s="108"/>
      <c r="X2443" s="108"/>
      <c r="AC2443" s="108"/>
      <c r="AZ2443" s="108"/>
      <c r="BL2443" s="108"/>
    </row>
    <row r="2444" spans="4:64" ht="12.75">
      <c r="D2444" s="108"/>
      <c r="E2444" s="108"/>
      <c r="X2444" s="108"/>
      <c r="AC2444" s="108"/>
      <c r="AZ2444" s="108"/>
      <c r="BL2444" s="108"/>
    </row>
    <row r="2445" spans="4:64" ht="12.75">
      <c r="D2445" s="108"/>
      <c r="E2445" s="108"/>
      <c r="X2445" s="108"/>
      <c r="AC2445" s="108"/>
      <c r="AZ2445" s="108"/>
      <c r="BL2445" s="108"/>
    </row>
    <row r="2446" spans="4:64" ht="12.75">
      <c r="D2446" s="108"/>
      <c r="E2446" s="108"/>
      <c r="X2446" s="108"/>
      <c r="AC2446" s="108"/>
      <c r="AZ2446" s="108"/>
      <c r="BL2446" s="108"/>
    </row>
    <row r="2447" spans="4:64" ht="12.75">
      <c r="D2447" s="108"/>
      <c r="E2447" s="108"/>
      <c r="X2447" s="108"/>
      <c r="AC2447" s="108"/>
      <c r="AZ2447" s="108"/>
      <c r="BL2447" s="108"/>
    </row>
    <row r="2448" spans="4:64" ht="12.75">
      <c r="D2448" s="108"/>
      <c r="E2448" s="108"/>
      <c r="X2448" s="108"/>
      <c r="AC2448" s="108"/>
      <c r="AZ2448" s="108"/>
      <c r="BL2448" s="108"/>
    </row>
    <row r="2449" spans="4:64" ht="12.75">
      <c r="D2449" s="108"/>
      <c r="E2449" s="108"/>
      <c r="X2449" s="108"/>
      <c r="AC2449" s="108"/>
      <c r="AZ2449" s="108"/>
      <c r="BL2449" s="108"/>
    </row>
    <row r="2450" spans="4:65" ht="12.75">
      <c r="D2450" s="108"/>
      <c r="E2450" s="108"/>
      <c r="X2450" s="108"/>
      <c r="AC2450" s="108"/>
      <c r="AZ2450" s="108"/>
      <c r="BA2450" s="108"/>
      <c r="BL2450" s="108"/>
      <c r="BM2450" s="108"/>
    </row>
    <row r="2451" spans="4:65" ht="12.75">
      <c r="D2451" s="108"/>
      <c r="E2451" s="108"/>
      <c r="X2451" s="108"/>
      <c r="AC2451" s="108"/>
      <c r="AZ2451" s="108"/>
      <c r="BA2451" s="108"/>
      <c r="BL2451" s="108"/>
      <c r="BM2451" s="108"/>
    </row>
    <row r="2452" spans="4:65" ht="12.75">
      <c r="D2452" s="108"/>
      <c r="E2452" s="108"/>
      <c r="X2452" s="108"/>
      <c r="AC2452" s="108"/>
      <c r="AZ2452" s="108"/>
      <c r="BA2452" s="108"/>
      <c r="BL2452" s="108"/>
      <c r="BM2452" s="108"/>
    </row>
    <row r="2453" spans="4:65" ht="12.75">
      <c r="D2453" s="108"/>
      <c r="E2453" s="108"/>
      <c r="X2453" s="108"/>
      <c r="AC2453" s="108"/>
      <c r="AZ2453" s="108"/>
      <c r="BA2453" s="108"/>
      <c r="BL2453" s="108"/>
      <c r="BM2453" s="108"/>
    </row>
    <row r="2454" spans="4:65" ht="12.75">
      <c r="D2454" s="108"/>
      <c r="E2454" s="108"/>
      <c r="X2454" s="108"/>
      <c r="AC2454" s="108"/>
      <c r="AZ2454" s="108"/>
      <c r="BA2454" s="108"/>
      <c r="BL2454" s="108"/>
      <c r="BM2454" s="108"/>
    </row>
    <row r="2455" spans="4:65" ht="12.75">
      <c r="D2455" s="108"/>
      <c r="E2455" s="108"/>
      <c r="X2455" s="108"/>
      <c r="AC2455" s="108"/>
      <c r="AZ2455" s="108"/>
      <c r="BA2455" s="108"/>
      <c r="BL2455" s="108"/>
      <c r="BM2455" s="108"/>
    </row>
    <row r="2456" spans="4:65" ht="12.75">
      <c r="D2456" s="108"/>
      <c r="E2456" s="108"/>
      <c r="X2456" s="108"/>
      <c r="AC2456" s="108"/>
      <c r="AZ2456" s="108"/>
      <c r="BA2456" s="108"/>
      <c r="BL2456" s="108"/>
      <c r="BM2456" s="108"/>
    </row>
    <row r="2457" spans="4:65" ht="12.75">
      <c r="D2457" s="108"/>
      <c r="E2457" s="108"/>
      <c r="X2457" s="108"/>
      <c r="AC2457" s="108"/>
      <c r="AZ2457" s="108"/>
      <c r="BA2457" s="108"/>
      <c r="BL2457" s="108"/>
      <c r="BM2457" s="108"/>
    </row>
    <row r="2458" spans="4:65" ht="12.75">
      <c r="D2458" s="108"/>
      <c r="E2458" s="108"/>
      <c r="X2458" s="108"/>
      <c r="AC2458" s="108"/>
      <c r="AZ2458" s="108"/>
      <c r="BA2458" s="108"/>
      <c r="BL2458" s="108"/>
      <c r="BM2458" s="108"/>
    </row>
    <row r="2459" spans="4:65" ht="12.75">
      <c r="D2459" s="108"/>
      <c r="E2459" s="108"/>
      <c r="X2459" s="108"/>
      <c r="AC2459" s="108"/>
      <c r="AZ2459" s="108"/>
      <c r="BA2459" s="108"/>
      <c r="BL2459" s="108"/>
      <c r="BM2459" s="108"/>
    </row>
    <row r="2460" spans="4:64" ht="12.75">
      <c r="D2460" s="108"/>
      <c r="E2460" s="108"/>
      <c r="X2460" s="108"/>
      <c r="AC2460" s="108"/>
      <c r="AZ2460" s="108"/>
      <c r="BL2460" s="108"/>
    </row>
    <row r="2461" spans="4:64" ht="12.75">
      <c r="D2461" s="108"/>
      <c r="E2461" s="108"/>
      <c r="X2461" s="108"/>
      <c r="AC2461" s="108"/>
      <c r="AZ2461" s="108"/>
      <c r="BL2461" s="108"/>
    </row>
    <row r="2462" spans="4:64" ht="12.75">
      <c r="D2462" s="108"/>
      <c r="E2462" s="108"/>
      <c r="X2462" s="108"/>
      <c r="AC2462" s="108"/>
      <c r="AZ2462" s="108"/>
      <c r="BL2462" s="108"/>
    </row>
    <row r="2463" spans="4:64" ht="12.75">
      <c r="D2463" s="108"/>
      <c r="E2463" s="108"/>
      <c r="X2463" s="108"/>
      <c r="AC2463" s="108"/>
      <c r="AZ2463" s="108"/>
      <c r="BL2463" s="108"/>
    </row>
    <row r="2464" spans="4:64" ht="12.75">
      <c r="D2464" s="108"/>
      <c r="E2464" s="108"/>
      <c r="X2464" s="108"/>
      <c r="AC2464" s="108"/>
      <c r="AZ2464" s="108"/>
      <c r="BL2464" s="108"/>
    </row>
    <row r="2465" spans="4:64" ht="12.75">
      <c r="D2465" s="108"/>
      <c r="E2465" s="108"/>
      <c r="X2465" s="108"/>
      <c r="AC2465" s="108"/>
      <c r="AZ2465" s="108"/>
      <c r="BL2465" s="108"/>
    </row>
    <row r="2466" spans="4:64" ht="12.75">
      <c r="D2466" s="108"/>
      <c r="E2466" s="108"/>
      <c r="X2466" s="108"/>
      <c r="AC2466" s="108"/>
      <c r="AZ2466" s="108"/>
      <c r="BL2466" s="108"/>
    </row>
    <row r="2467" spans="4:65" ht="12.75">
      <c r="D2467" s="108"/>
      <c r="E2467" s="108"/>
      <c r="X2467" s="108"/>
      <c r="AC2467" s="108"/>
      <c r="AZ2467" s="108"/>
      <c r="BA2467" s="108"/>
      <c r="BL2467" s="108"/>
      <c r="BM2467" s="108"/>
    </row>
    <row r="2468" spans="4:65" ht="12.75">
      <c r="D2468" s="108"/>
      <c r="E2468" s="108"/>
      <c r="X2468" s="108"/>
      <c r="AC2468" s="108"/>
      <c r="AZ2468" s="108"/>
      <c r="BA2468" s="108"/>
      <c r="BL2468" s="108"/>
      <c r="BM2468" s="108"/>
    </row>
    <row r="2469" spans="4:65" ht="12.75">
      <c r="D2469" s="108"/>
      <c r="E2469" s="108"/>
      <c r="X2469" s="108"/>
      <c r="AC2469" s="108"/>
      <c r="AT2469" s="134"/>
      <c r="AZ2469" s="108"/>
      <c r="BA2469" s="108"/>
      <c r="BL2469" s="108"/>
      <c r="BM2469" s="108"/>
    </row>
    <row r="2470" spans="4:65" ht="12.75">
      <c r="D2470" s="108"/>
      <c r="E2470" s="108"/>
      <c r="X2470" s="108"/>
      <c r="AC2470" s="108"/>
      <c r="AZ2470" s="108"/>
      <c r="BA2470" s="108"/>
      <c r="BL2470" s="108"/>
      <c r="BM2470" s="108"/>
    </row>
    <row r="2471" spans="4:65" ht="12.75">
      <c r="D2471" s="108"/>
      <c r="E2471" s="108"/>
      <c r="X2471" s="108"/>
      <c r="AC2471" s="108"/>
      <c r="AZ2471" s="108"/>
      <c r="BA2471" s="108"/>
      <c r="BL2471" s="108"/>
      <c r="BM2471" s="108"/>
    </row>
    <row r="2472" spans="4:65" ht="12.75">
      <c r="D2472" s="108"/>
      <c r="E2472" s="108"/>
      <c r="X2472" s="108"/>
      <c r="AC2472" s="108"/>
      <c r="AZ2472" s="108"/>
      <c r="BA2472" s="108"/>
      <c r="BL2472" s="108"/>
      <c r="BM2472" s="108"/>
    </row>
    <row r="2473" spans="4:65" ht="12.75">
      <c r="D2473" s="108"/>
      <c r="E2473" s="108"/>
      <c r="X2473" s="108"/>
      <c r="AC2473" s="108"/>
      <c r="AZ2473" s="108"/>
      <c r="BA2473" s="108"/>
      <c r="BL2473" s="108"/>
      <c r="BM2473" s="108"/>
    </row>
    <row r="2474" spans="4:65" ht="12.75">
      <c r="D2474" s="108"/>
      <c r="E2474" s="108"/>
      <c r="X2474" s="108"/>
      <c r="AC2474" s="108"/>
      <c r="AZ2474" s="108"/>
      <c r="BA2474" s="108"/>
      <c r="BL2474" s="108"/>
      <c r="BM2474" s="108"/>
    </row>
    <row r="2475" spans="4:65" ht="12.75">
      <c r="D2475" s="108"/>
      <c r="E2475" s="108"/>
      <c r="X2475" s="108"/>
      <c r="AC2475" s="108"/>
      <c r="AZ2475" s="108"/>
      <c r="BA2475" s="108"/>
      <c r="BL2475" s="108"/>
      <c r="BM2475" s="108"/>
    </row>
    <row r="2476" spans="4:65" ht="12.75">
      <c r="D2476" s="108"/>
      <c r="E2476" s="108"/>
      <c r="X2476" s="108"/>
      <c r="AC2476" s="108"/>
      <c r="AZ2476" s="108"/>
      <c r="BA2476" s="108"/>
      <c r="BL2476" s="108"/>
      <c r="BM2476" s="108"/>
    </row>
    <row r="2477" spans="4:65" ht="12.75">
      <c r="D2477" s="108"/>
      <c r="E2477" s="108"/>
      <c r="X2477" s="108"/>
      <c r="AC2477" s="108"/>
      <c r="AZ2477" s="108"/>
      <c r="BA2477" s="108"/>
      <c r="BL2477" s="108"/>
      <c r="BM2477" s="108"/>
    </row>
    <row r="2478" spans="4:65" ht="12.75">
      <c r="D2478" s="108"/>
      <c r="E2478" s="108"/>
      <c r="X2478" s="108"/>
      <c r="AC2478" s="108"/>
      <c r="AZ2478" s="108"/>
      <c r="BA2478" s="108"/>
      <c r="BL2478" s="108"/>
      <c r="BM2478" s="108"/>
    </row>
    <row r="2479" spans="4:65" ht="12.75">
      <c r="D2479" s="108"/>
      <c r="E2479" s="108"/>
      <c r="X2479" s="108"/>
      <c r="AC2479" s="108"/>
      <c r="AZ2479" s="108"/>
      <c r="BA2479" s="108"/>
      <c r="BL2479" s="108"/>
      <c r="BM2479" s="108"/>
    </row>
    <row r="2480" spans="4:65" ht="12.75">
      <c r="D2480" s="108"/>
      <c r="E2480" s="108"/>
      <c r="X2480" s="108"/>
      <c r="AC2480" s="108"/>
      <c r="AZ2480" s="108"/>
      <c r="BA2480" s="108"/>
      <c r="BL2480" s="108"/>
      <c r="BM2480" s="108"/>
    </row>
    <row r="2481" spans="4:65" ht="12.75">
      <c r="D2481" s="108"/>
      <c r="E2481" s="108"/>
      <c r="X2481" s="108"/>
      <c r="AC2481" s="108"/>
      <c r="AZ2481" s="108"/>
      <c r="BA2481" s="108"/>
      <c r="BL2481" s="108"/>
      <c r="BM2481" s="108"/>
    </row>
    <row r="2482" spans="4:65" ht="12.75">
      <c r="D2482" s="108"/>
      <c r="E2482" s="108"/>
      <c r="X2482" s="108"/>
      <c r="AC2482" s="108"/>
      <c r="AZ2482" s="108"/>
      <c r="BA2482" s="108"/>
      <c r="BL2482" s="108"/>
      <c r="BM2482" s="108"/>
    </row>
    <row r="2483" spans="4:65" ht="12.75">
      <c r="D2483" s="108"/>
      <c r="E2483" s="108"/>
      <c r="X2483" s="108"/>
      <c r="AC2483" s="108"/>
      <c r="AZ2483" s="108"/>
      <c r="BA2483" s="108"/>
      <c r="BL2483" s="108"/>
      <c r="BM2483" s="108"/>
    </row>
    <row r="2484" spans="4:65" ht="12.75">
      <c r="D2484" s="108"/>
      <c r="E2484" s="108"/>
      <c r="X2484" s="108"/>
      <c r="AC2484" s="108"/>
      <c r="AZ2484" s="108"/>
      <c r="BA2484" s="108"/>
      <c r="BL2484" s="108"/>
      <c r="BM2484" s="108"/>
    </row>
    <row r="2485" spans="4:65" ht="12.75">
      <c r="D2485" s="108"/>
      <c r="E2485" s="108"/>
      <c r="X2485" s="108"/>
      <c r="AC2485" s="108"/>
      <c r="AZ2485" s="108"/>
      <c r="BA2485" s="108"/>
      <c r="BL2485" s="108"/>
      <c r="BM2485" s="108"/>
    </row>
    <row r="2486" spans="4:65" ht="12.75">
      <c r="D2486" s="108"/>
      <c r="E2486" s="108"/>
      <c r="X2486" s="108"/>
      <c r="AC2486" s="108"/>
      <c r="AZ2486" s="108"/>
      <c r="BA2486" s="108"/>
      <c r="BL2486" s="108"/>
      <c r="BM2486" s="108"/>
    </row>
    <row r="2487" spans="4:65" ht="12.75">
      <c r="D2487" s="108"/>
      <c r="E2487" s="108"/>
      <c r="X2487" s="108"/>
      <c r="AC2487" s="108"/>
      <c r="AZ2487" s="108"/>
      <c r="BA2487" s="108"/>
      <c r="BL2487" s="108"/>
      <c r="BM2487" s="108"/>
    </row>
    <row r="2488" spans="4:65" ht="12.75">
      <c r="D2488" s="108"/>
      <c r="E2488" s="108"/>
      <c r="X2488" s="108"/>
      <c r="AC2488" s="108"/>
      <c r="AZ2488" s="108"/>
      <c r="BA2488" s="108"/>
      <c r="BL2488" s="108"/>
      <c r="BM2488" s="108"/>
    </row>
    <row r="2489" spans="4:65" ht="12.75">
      <c r="D2489" s="108"/>
      <c r="E2489" s="108"/>
      <c r="X2489" s="108"/>
      <c r="AC2489" s="108"/>
      <c r="AZ2489" s="108"/>
      <c r="BA2489" s="108"/>
      <c r="BL2489" s="108"/>
      <c r="BM2489" s="108"/>
    </row>
    <row r="2490" spans="4:65" ht="12.75">
      <c r="D2490" s="108"/>
      <c r="E2490" s="108"/>
      <c r="X2490" s="108"/>
      <c r="AC2490" s="108"/>
      <c r="AZ2490" s="108"/>
      <c r="BA2490" s="108"/>
      <c r="BL2490" s="108"/>
      <c r="BM2490" s="108"/>
    </row>
    <row r="2491" spans="4:65" ht="12.75">
      <c r="D2491" s="108"/>
      <c r="E2491" s="108"/>
      <c r="X2491" s="108"/>
      <c r="AC2491" s="108"/>
      <c r="AZ2491" s="108"/>
      <c r="BA2491" s="108"/>
      <c r="BL2491" s="108"/>
      <c r="BM2491" s="108"/>
    </row>
    <row r="2492" spans="4:65" ht="12.75">
      <c r="D2492" s="108"/>
      <c r="E2492" s="108"/>
      <c r="X2492" s="108"/>
      <c r="AC2492" s="108"/>
      <c r="AZ2492" s="108"/>
      <c r="BA2492" s="108"/>
      <c r="BL2492" s="108"/>
      <c r="BM2492" s="108"/>
    </row>
    <row r="2493" spans="4:64" ht="12.75">
      <c r="D2493" s="108"/>
      <c r="E2493" s="108"/>
      <c r="X2493" s="108"/>
      <c r="AC2493" s="108"/>
      <c r="AZ2493" s="108"/>
      <c r="BL2493" s="108"/>
    </row>
    <row r="2494" spans="4:52" ht="12.75">
      <c r="D2494" s="108"/>
      <c r="E2494" s="108"/>
      <c r="X2494" s="108"/>
      <c r="AC2494" s="108"/>
      <c r="AZ2494" s="108"/>
    </row>
    <row r="2495" spans="4:65" ht="12.75">
      <c r="D2495" s="108"/>
      <c r="E2495" s="108"/>
      <c r="X2495" s="108"/>
      <c r="AC2495" s="108"/>
      <c r="AZ2495" s="108"/>
      <c r="BA2495" s="108"/>
      <c r="BL2495" s="108"/>
      <c r="BM2495" s="108"/>
    </row>
    <row r="2496" spans="4:65" ht="12.75">
      <c r="D2496" s="108"/>
      <c r="E2496" s="108"/>
      <c r="X2496" s="108"/>
      <c r="AC2496" s="108"/>
      <c r="AZ2496" s="108"/>
      <c r="BA2496" s="108"/>
      <c r="BL2496" s="108"/>
      <c r="BM2496" s="108"/>
    </row>
    <row r="2497" spans="4:65" ht="12.75">
      <c r="D2497" s="108"/>
      <c r="E2497" s="108"/>
      <c r="X2497" s="108"/>
      <c r="AC2497" s="108"/>
      <c r="AZ2497" s="108"/>
      <c r="BA2497" s="108"/>
      <c r="BL2497" s="108"/>
      <c r="BM2497" s="108"/>
    </row>
    <row r="2498" spans="4:65" ht="12.75">
      <c r="D2498" s="108"/>
      <c r="E2498" s="108"/>
      <c r="X2498" s="108"/>
      <c r="AC2498" s="108"/>
      <c r="AZ2498" s="108"/>
      <c r="BA2498" s="108"/>
      <c r="BL2498" s="108"/>
      <c r="BM2498" s="108"/>
    </row>
    <row r="2499" spans="4:65" ht="12.75">
      <c r="D2499" s="108"/>
      <c r="E2499" s="108"/>
      <c r="X2499" s="108"/>
      <c r="AC2499" s="108"/>
      <c r="AZ2499" s="108"/>
      <c r="BA2499" s="108"/>
      <c r="BL2499" s="108"/>
      <c r="BM2499" s="108"/>
    </row>
    <row r="2500" spans="4:65" ht="12.75">
      <c r="D2500" s="108"/>
      <c r="E2500" s="108"/>
      <c r="X2500" s="108"/>
      <c r="AC2500" s="108"/>
      <c r="AZ2500" s="108"/>
      <c r="BA2500" s="108"/>
      <c r="BL2500" s="108"/>
      <c r="BM2500" s="108"/>
    </row>
    <row r="2501" spans="4:65" ht="12.75">
      <c r="D2501" s="108"/>
      <c r="E2501" s="108"/>
      <c r="X2501" s="108"/>
      <c r="AC2501" s="108"/>
      <c r="AZ2501" s="108"/>
      <c r="BA2501" s="108"/>
      <c r="BL2501" s="108"/>
      <c r="BM2501" s="108"/>
    </row>
    <row r="2502" spans="4:65" ht="12.75">
      <c r="D2502" s="108"/>
      <c r="E2502" s="108"/>
      <c r="X2502" s="108"/>
      <c r="AC2502" s="108"/>
      <c r="AZ2502" s="108"/>
      <c r="BA2502" s="108"/>
      <c r="BL2502" s="108"/>
      <c r="BM2502" s="108"/>
    </row>
    <row r="2503" spans="4:65" ht="12.75">
      <c r="D2503" s="108"/>
      <c r="E2503" s="108"/>
      <c r="X2503" s="108"/>
      <c r="AC2503" s="108"/>
      <c r="AZ2503" s="108"/>
      <c r="BA2503" s="108"/>
      <c r="BL2503" s="108"/>
      <c r="BM2503" s="108"/>
    </row>
    <row r="2504" spans="4:65" ht="12.75">
      <c r="D2504" s="108"/>
      <c r="E2504" s="108"/>
      <c r="X2504" s="108"/>
      <c r="AC2504" s="108"/>
      <c r="AZ2504" s="108"/>
      <c r="BA2504" s="108"/>
      <c r="BL2504" s="108"/>
      <c r="BM2504" s="108"/>
    </row>
    <row r="2505" spans="4:65" ht="12.75">
      <c r="D2505" s="108"/>
      <c r="E2505" s="108"/>
      <c r="X2505" s="108"/>
      <c r="AC2505" s="108"/>
      <c r="AZ2505" s="108"/>
      <c r="BA2505" s="108"/>
      <c r="BL2505" s="108"/>
      <c r="BM2505" s="108"/>
    </row>
    <row r="2506" spans="4:65" ht="12.75">
      <c r="D2506" s="108"/>
      <c r="E2506" s="108"/>
      <c r="X2506" s="108"/>
      <c r="AC2506" s="108"/>
      <c r="AZ2506" s="108"/>
      <c r="BA2506" s="108"/>
      <c r="BL2506" s="108"/>
      <c r="BM2506" s="108"/>
    </row>
    <row r="2507" spans="4:65" ht="12.75">
      <c r="D2507" s="108"/>
      <c r="E2507" s="108"/>
      <c r="X2507" s="108"/>
      <c r="AC2507" s="108"/>
      <c r="AZ2507" s="108"/>
      <c r="BA2507" s="108"/>
      <c r="BL2507" s="108"/>
      <c r="BM2507" s="108"/>
    </row>
    <row r="2508" spans="4:65" ht="12.75">
      <c r="D2508" s="108"/>
      <c r="E2508" s="108"/>
      <c r="X2508" s="108"/>
      <c r="AC2508" s="108"/>
      <c r="AZ2508" s="108"/>
      <c r="BA2508" s="108"/>
      <c r="BL2508" s="108"/>
      <c r="BM2508" s="108"/>
    </row>
    <row r="2509" spans="4:65" ht="12.75">
      <c r="D2509" s="108"/>
      <c r="E2509" s="108"/>
      <c r="X2509" s="108"/>
      <c r="AC2509" s="108"/>
      <c r="AZ2509" s="108"/>
      <c r="BA2509" s="108"/>
      <c r="BL2509" s="108"/>
      <c r="BM2509" s="108"/>
    </row>
    <row r="2510" spans="4:65" ht="12.75">
      <c r="D2510" s="108"/>
      <c r="E2510" s="108"/>
      <c r="X2510" s="108"/>
      <c r="AC2510" s="108"/>
      <c r="AZ2510" s="108"/>
      <c r="BA2510" s="108"/>
      <c r="BL2510" s="108"/>
      <c r="BM2510" s="108"/>
    </row>
    <row r="2511" spans="4:65" ht="12.75">
      <c r="D2511" s="108"/>
      <c r="E2511" s="108"/>
      <c r="X2511" s="108"/>
      <c r="AC2511" s="108"/>
      <c r="AZ2511" s="108"/>
      <c r="BA2511" s="108"/>
      <c r="BL2511" s="108"/>
      <c r="BM2511" s="108"/>
    </row>
    <row r="2512" spans="4:65" ht="12.75">
      <c r="D2512" s="108"/>
      <c r="E2512" s="108"/>
      <c r="X2512" s="108"/>
      <c r="AC2512" s="108"/>
      <c r="AZ2512" s="108"/>
      <c r="BA2512" s="108"/>
      <c r="BL2512" s="108"/>
      <c r="BM2512" s="108"/>
    </row>
    <row r="2513" spans="4:65" ht="12.75">
      <c r="D2513" s="108"/>
      <c r="E2513" s="108"/>
      <c r="X2513" s="108"/>
      <c r="AC2513" s="108"/>
      <c r="AZ2513" s="108"/>
      <c r="BA2513" s="108"/>
      <c r="BL2513" s="108"/>
      <c r="BM2513" s="108"/>
    </row>
    <row r="2514" spans="4:65" ht="12.75">
      <c r="D2514" s="108"/>
      <c r="E2514" s="108"/>
      <c r="X2514" s="108"/>
      <c r="AC2514" s="108"/>
      <c r="AZ2514" s="108"/>
      <c r="BA2514" s="108"/>
      <c r="BL2514" s="108"/>
      <c r="BM2514" s="108"/>
    </row>
    <row r="2515" spans="4:65" ht="12.75">
      <c r="D2515" s="108"/>
      <c r="E2515" s="108"/>
      <c r="X2515" s="108"/>
      <c r="AC2515" s="108"/>
      <c r="AZ2515" s="108"/>
      <c r="BA2515" s="108"/>
      <c r="BL2515" s="108"/>
      <c r="BM2515" s="108"/>
    </row>
    <row r="2516" spans="4:65" ht="12.75">
      <c r="D2516" s="108"/>
      <c r="E2516" s="108"/>
      <c r="X2516" s="108"/>
      <c r="AC2516" s="108"/>
      <c r="AZ2516" s="108"/>
      <c r="BA2516" s="108"/>
      <c r="BL2516" s="108"/>
      <c r="BM2516" s="108"/>
    </row>
    <row r="2517" spans="4:65" ht="12.75">
      <c r="D2517" s="108"/>
      <c r="E2517" s="108"/>
      <c r="X2517" s="108"/>
      <c r="AC2517" s="108"/>
      <c r="AZ2517" s="108"/>
      <c r="BA2517" s="108"/>
      <c r="BL2517" s="108"/>
      <c r="BM2517" s="108"/>
    </row>
    <row r="2518" spans="4:65" ht="12.75">
      <c r="D2518" s="108"/>
      <c r="E2518" s="108"/>
      <c r="X2518" s="108"/>
      <c r="AC2518" s="108"/>
      <c r="AZ2518" s="108"/>
      <c r="BA2518" s="108"/>
      <c r="BL2518" s="108"/>
      <c r="BM2518" s="108"/>
    </row>
    <row r="2519" spans="4:65" ht="12.75">
      <c r="D2519" s="108"/>
      <c r="E2519" s="108"/>
      <c r="X2519" s="108"/>
      <c r="AC2519" s="108"/>
      <c r="AZ2519" s="108"/>
      <c r="BA2519" s="108"/>
      <c r="BL2519" s="108"/>
      <c r="BM2519" s="108"/>
    </row>
    <row r="2520" spans="4:65" ht="12.75">
      <c r="D2520" s="108"/>
      <c r="E2520" s="108"/>
      <c r="X2520" s="108"/>
      <c r="AC2520" s="108"/>
      <c r="AZ2520" s="108"/>
      <c r="BA2520" s="108"/>
      <c r="BL2520" s="108"/>
      <c r="BM2520" s="108"/>
    </row>
    <row r="2521" spans="4:65" ht="12.75">
      <c r="D2521" s="108"/>
      <c r="E2521" s="108"/>
      <c r="X2521" s="108"/>
      <c r="AC2521" s="108"/>
      <c r="AZ2521" s="108"/>
      <c r="BA2521" s="108"/>
      <c r="BL2521" s="108"/>
      <c r="BM2521" s="108"/>
    </row>
    <row r="2522" spans="4:65" ht="12.75">
      <c r="D2522" s="108"/>
      <c r="E2522" s="108"/>
      <c r="X2522" s="108"/>
      <c r="AC2522" s="108"/>
      <c r="AZ2522" s="108"/>
      <c r="BA2522" s="108"/>
      <c r="BL2522" s="108"/>
      <c r="BM2522" s="108"/>
    </row>
    <row r="2523" spans="4:65" ht="12.75">
      <c r="D2523" s="108"/>
      <c r="E2523" s="108"/>
      <c r="X2523" s="108"/>
      <c r="AC2523" s="108"/>
      <c r="AZ2523" s="108"/>
      <c r="BA2523" s="108"/>
      <c r="BL2523" s="108"/>
      <c r="BM2523" s="108"/>
    </row>
    <row r="2524" spans="4:65" ht="12.75">
      <c r="D2524" s="108"/>
      <c r="E2524" s="108"/>
      <c r="X2524" s="108"/>
      <c r="AC2524" s="108"/>
      <c r="AZ2524" s="108"/>
      <c r="BA2524" s="108"/>
      <c r="BL2524" s="108"/>
      <c r="BM2524" s="108"/>
    </row>
    <row r="2525" spans="4:65" ht="12.75">
      <c r="D2525" s="108"/>
      <c r="E2525" s="108"/>
      <c r="X2525" s="108"/>
      <c r="AC2525" s="108"/>
      <c r="AZ2525" s="108"/>
      <c r="BA2525" s="108"/>
      <c r="BL2525" s="108"/>
      <c r="BM2525" s="108"/>
    </row>
    <row r="2526" spans="4:65" ht="12.75">
      <c r="D2526" s="108"/>
      <c r="E2526" s="108"/>
      <c r="R2526" s="134"/>
      <c r="X2526" s="108"/>
      <c r="AC2526" s="108"/>
      <c r="AZ2526" s="108"/>
      <c r="BA2526" s="108"/>
      <c r="BL2526" s="108"/>
      <c r="BM2526" s="108"/>
    </row>
    <row r="2527" spans="4:65" ht="12.75">
      <c r="D2527" s="108"/>
      <c r="E2527" s="108"/>
      <c r="R2527" s="134"/>
      <c r="X2527" s="108"/>
      <c r="AC2527" s="108"/>
      <c r="AZ2527" s="108"/>
      <c r="BA2527" s="108"/>
      <c r="BL2527" s="108"/>
      <c r="BM2527" s="108"/>
    </row>
    <row r="2528" spans="4:65" ht="12.75">
      <c r="D2528" s="108"/>
      <c r="E2528" s="108"/>
      <c r="R2528" s="134"/>
      <c r="X2528" s="108"/>
      <c r="AC2528" s="108"/>
      <c r="AZ2528" s="108"/>
      <c r="BA2528" s="108"/>
      <c r="BL2528" s="108"/>
      <c r="BM2528" s="108"/>
    </row>
    <row r="2529" spans="4:65" ht="12.75">
      <c r="D2529" s="108"/>
      <c r="E2529" s="108"/>
      <c r="X2529" s="108"/>
      <c r="AC2529" s="108"/>
      <c r="AZ2529" s="108"/>
      <c r="BA2529" s="108"/>
      <c r="BL2529" s="108"/>
      <c r="BM2529" s="108"/>
    </row>
    <row r="2530" spans="4:65" ht="12.75">
      <c r="D2530" s="108"/>
      <c r="E2530" s="108"/>
      <c r="X2530" s="108"/>
      <c r="AC2530" s="108"/>
      <c r="AZ2530" s="108"/>
      <c r="BA2530" s="108"/>
      <c r="BL2530" s="108"/>
      <c r="BM2530" s="108"/>
    </row>
    <row r="2531" spans="4:65" ht="12.75">
      <c r="D2531" s="108"/>
      <c r="E2531" s="108"/>
      <c r="X2531" s="108"/>
      <c r="AC2531" s="108"/>
      <c r="AZ2531" s="108"/>
      <c r="BA2531" s="108"/>
      <c r="BL2531" s="108"/>
      <c r="BM2531" s="108"/>
    </row>
    <row r="2532" spans="4:65" ht="12.75">
      <c r="D2532" s="108"/>
      <c r="E2532" s="108"/>
      <c r="X2532" s="108"/>
      <c r="AC2532" s="108"/>
      <c r="AZ2532" s="108"/>
      <c r="BA2532" s="108"/>
      <c r="BL2532" s="108"/>
      <c r="BM2532" s="108"/>
    </row>
    <row r="2533" spans="4:65" ht="12.75">
      <c r="D2533" s="108"/>
      <c r="E2533" s="108"/>
      <c r="X2533" s="108"/>
      <c r="AC2533" s="108"/>
      <c r="AZ2533" s="108"/>
      <c r="BA2533" s="108"/>
      <c r="BL2533" s="108"/>
      <c r="BM2533" s="108"/>
    </row>
    <row r="2534" spans="4:65" ht="12.75">
      <c r="D2534" s="108"/>
      <c r="E2534" s="108"/>
      <c r="X2534" s="108"/>
      <c r="AC2534" s="108"/>
      <c r="AZ2534" s="108"/>
      <c r="BA2534" s="108"/>
      <c r="BL2534" s="108"/>
      <c r="BM2534" s="108"/>
    </row>
    <row r="2535" spans="4:65" ht="12.75">
      <c r="D2535" s="108"/>
      <c r="E2535" s="108"/>
      <c r="X2535" s="108"/>
      <c r="AC2535" s="108"/>
      <c r="AZ2535" s="108"/>
      <c r="BA2535" s="108"/>
      <c r="BL2535" s="108"/>
      <c r="BM2535" s="108"/>
    </row>
    <row r="2536" spans="4:65" ht="12.75">
      <c r="D2536" s="108"/>
      <c r="E2536" s="108"/>
      <c r="X2536" s="108"/>
      <c r="AC2536" s="108"/>
      <c r="AZ2536" s="108"/>
      <c r="BA2536" s="108"/>
      <c r="BL2536" s="108"/>
      <c r="BM2536" s="108"/>
    </row>
    <row r="2537" spans="4:65" ht="12.75">
      <c r="D2537" s="108"/>
      <c r="E2537" s="108"/>
      <c r="X2537" s="108"/>
      <c r="AC2537" s="108"/>
      <c r="AZ2537" s="108"/>
      <c r="BA2537" s="108"/>
      <c r="BL2537" s="108"/>
      <c r="BM2537" s="108"/>
    </row>
    <row r="2538" spans="4:65" ht="12.75">
      <c r="D2538" s="108"/>
      <c r="E2538" s="108"/>
      <c r="X2538" s="108"/>
      <c r="AC2538" s="108"/>
      <c r="AZ2538" s="108"/>
      <c r="BA2538" s="108"/>
      <c r="BL2538" s="108"/>
      <c r="BM2538" s="108"/>
    </row>
    <row r="2539" spans="4:65" ht="12.75">
      <c r="D2539" s="108"/>
      <c r="E2539" s="108"/>
      <c r="X2539" s="108"/>
      <c r="AC2539" s="108"/>
      <c r="AZ2539" s="108"/>
      <c r="BA2539" s="108"/>
      <c r="BL2539" s="108"/>
      <c r="BM2539" s="108"/>
    </row>
    <row r="2540" spans="4:65" ht="12.75">
      <c r="D2540" s="108"/>
      <c r="E2540" s="108"/>
      <c r="X2540" s="108"/>
      <c r="AC2540" s="108"/>
      <c r="AZ2540" s="108"/>
      <c r="BA2540" s="108"/>
      <c r="BL2540" s="108"/>
      <c r="BM2540" s="108"/>
    </row>
    <row r="2541" spans="4:65" ht="12.75">
      <c r="D2541" s="108"/>
      <c r="E2541" s="108"/>
      <c r="X2541" s="108"/>
      <c r="AC2541" s="108"/>
      <c r="AZ2541" s="108"/>
      <c r="BA2541" s="108"/>
      <c r="BL2541" s="108"/>
      <c r="BM2541" s="108"/>
    </row>
    <row r="2542" spans="4:65" ht="12.75">
      <c r="D2542" s="108"/>
      <c r="E2542" s="108"/>
      <c r="X2542" s="108"/>
      <c r="AC2542" s="108"/>
      <c r="AZ2542" s="108"/>
      <c r="BA2542" s="108"/>
      <c r="BL2542" s="108"/>
      <c r="BM2542" s="108"/>
    </row>
    <row r="2543" spans="4:65" ht="12.75">
      <c r="D2543" s="108"/>
      <c r="E2543" s="108"/>
      <c r="X2543" s="108"/>
      <c r="AC2543" s="108"/>
      <c r="AZ2543" s="108"/>
      <c r="BA2543" s="108"/>
      <c r="BL2543" s="108"/>
      <c r="BM2543" s="108"/>
    </row>
    <row r="2544" spans="4:65" ht="12.75">
      <c r="D2544" s="108"/>
      <c r="E2544" s="108"/>
      <c r="X2544" s="108"/>
      <c r="AC2544" s="108"/>
      <c r="AZ2544" s="108"/>
      <c r="BA2544" s="108"/>
      <c r="BL2544" s="108"/>
      <c r="BM2544" s="108"/>
    </row>
    <row r="2545" spans="4:65" ht="12.75">
      <c r="D2545" s="108"/>
      <c r="E2545" s="108"/>
      <c r="X2545" s="108"/>
      <c r="AC2545" s="108"/>
      <c r="AZ2545" s="108"/>
      <c r="BA2545" s="108"/>
      <c r="BL2545" s="108"/>
      <c r="BM2545" s="108"/>
    </row>
    <row r="2546" spans="4:65" ht="12.75">
      <c r="D2546" s="108"/>
      <c r="E2546" s="108"/>
      <c r="X2546" s="108"/>
      <c r="AC2546" s="108"/>
      <c r="AZ2546" s="108"/>
      <c r="BA2546" s="108"/>
      <c r="BL2546" s="108"/>
      <c r="BM2546" s="108"/>
    </row>
    <row r="2547" spans="4:65" ht="12.75">
      <c r="D2547" s="108"/>
      <c r="E2547" s="108"/>
      <c r="X2547" s="108"/>
      <c r="AC2547" s="108"/>
      <c r="AZ2547" s="108"/>
      <c r="BA2547" s="108"/>
      <c r="BL2547" s="108"/>
      <c r="BM2547" s="108"/>
    </row>
    <row r="2548" spans="4:65" ht="12.75">
      <c r="D2548" s="108"/>
      <c r="E2548" s="108"/>
      <c r="X2548" s="108"/>
      <c r="AC2548" s="108"/>
      <c r="AZ2548" s="108"/>
      <c r="BA2548" s="108"/>
      <c r="BL2548" s="108"/>
      <c r="BM2548" s="108"/>
    </row>
    <row r="2549" spans="4:65" ht="12.75">
      <c r="D2549" s="108"/>
      <c r="E2549" s="108"/>
      <c r="X2549" s="108"/>
      <c r="AC2549" s="108"/>
      <c r="AZ2549" s="108"/>
      <c r="BA2549" s="108"/>
      <c r="BL2549" s="108"/>
      <c r="BM2549" s="108"/>
    </row>
    <row r="2550" spans="4:65" ht="12.75">
      <c r="D2550" s="108"/>
      <c r="E2550" s="108"/>
      <c r="X2550" s="108"/>
      <c r="AC2550" s="108"/>
      <c r="AZ2550" s="108"/>
      <c r="BA2550" s="108"/>
      <c r="BL2550" s="108"/>
      <c r="BM2550" s="108"/>
    </row>
    <row r="2551" spans="4:65" ht="12.75">
      <c r="D2551" s="108"/>
      <c r="E2551" s="108"/>
      <c r="X2551" s="108"/>
      <c r="AC2551" s="108"/>
      <c r="AZ2551" s="108"/>
      <c r="BA2551" s="108"/>
      <c r="BL2551" s="108"/>
      <c r="BM2551" s="108"/>
    </row>
    <row r="2552" spans="4:65" ht="12.75">
      <c r="D2552" s="108"/>
      <c r="E2552" s="108"/>
      <c r="X2552" s="108"/>
      <c r="AC2552" s="108"/>
      <c r="AZ2552" s="108"/>
      <c r="BA2552" s="108"/>
      <c r="BL2552" s="108"/>
      <c r="BM2552" s="108"/>
    </row>
    <row r="2553" spans="4:65" ht="12.75">
      <c r="D2553" s="108"/>
      <c r="E2553" s="108"/>
      <c r="X2553" s="108"/>
      <c r="AC2553" s="108"/>
      <c r="AZ2553" s="108"/>
      <c r="BA2553" s="108"/>
      <c r="BL2553" s="108"/>
      <c r="BM2553" s="108"/>
    </row>
    <row r="2554" spans="4:65" ht="12.75">
      <c r="D2554" s="108"/>
      <c r="E2554" s="108"/>
      <c r="X2554" s="108"/>
      <c r="AC2554" s="108"/>
      <c r="AZ2554" s="108"/>
      <c r="BA2554" s="108"/>
      <c r="BL2554" s="108"/>
      <c r="BM2554" s="108"/>
    </row>
    <row r="2555" spans="4:52" ht="12.75">
      <c r="D2555" s="108"/>
      <c r="E2555" s="108"/>
      <c r="X2555" s="108"/>
      <c r="AC2555" s="108"/>
      <c r="AZ2555" s="108"/>
    </row>
    <row r="2556" spans="4:65" ht="12.75">
      <c r="D2556" s="108"/>
      <c r="E2556" s="108"/>
      <c r="X2556" s="108"/>
      <c r="AC2556" s="108"/>
      <c r="AZ2556" s="108"/>
      <c r="BA2556" s="108"/>
      <c r="BL2556" s="108"/>
      <c r="BM2556" s="108"/>
    </row>
    <row r="2557" spans="4:65" ht="12.75">
      <c r="D2557" s="108"/>
      <c r="E2557" s="108"/>
      <c r="X2557" s="108"/>
      <c r="AC2557" s="108"/>
      <c r="AZ2557" s="108"/>
      <c r="BA2557" s="108"/>
      <c r="BL2557" s="108"/>
      <c r="BM2557" s="108"/>
    </row>
    <row r="2558" spans="4:65" ht="12.75">
      <c r="D2558" s="108"/>
      <c r="E2558" s="108"/>
      <c r="X2558" s="108"/>
      <c r="AC2558" s="108"/>
      <c r="AZ2558" s="108"/>
      <c r="BA2558" s="108"/>
      <c r="BL2558" s="108"/>
      <c r="BM2558" s="108"/>
    </row>
    <row r="2559" spans="4:65" ht="12.75">
      <c r="D2559" s="108"/>
      <c r="E2559" s="108"/>
      <c r="X2559" s="108"/>
      <c r="AC2559" s="108"/>
      <c r="AZ2559" s="108"/>
      <c r="BA2559" s="108"/>
      <c r="BL2559" s="108"/>
      <c r="BM2559" s="108"/>
    </row>
    <row r="2560" spans="4:65" ht="12.75">
      <c r="D2560" s="108"/>
      <c r="E2560" s="108"/>
      <c r="X2560" s="108"/>
      <c r="AC2560" s="108"/>
      <c r="AZ2560" s="108"/>
      <c r="BA2560" s="108"/>
      <c r="BL2560" s="108"/>
      <c r="BM2560" s="108"/>
    </row>
    <row r="2561" spans="4:65" ht="12.75">
      <c r="D2561" s="108"/>
      <c r="E2561" s="108"/>
      <c r="X2561" s="108"/>
      <c r="AC2561" s="108"/>
      <c r="AZ2561" s="108"/>
      <c r="BA2561" s="108"/>
      <c r="BL2561" s="108"/>
      <c r="BM2561" s="108"/>
    </row>
    <row r="2562" spans="4:65" ht="12.75">
      <c r="D2562" s="108"/>
      <c r="E2562" s="108"/>
      <c r="X2562" s="108"/>
      <c r="AC2562" s="108"/>
      <c r="AZ2562" s="108"/>
      <c r="BA2562" s="108"/>
      <c r="BL2562" s="108"/>
      <c r="BM2562" s="108"/>
    </row>
    <row r="2563" spans="4:65" ht="12.75">
      <c r="D2563" s="108"/>
      <c r="E2563" s="108"/>
      <c r="X2563" s="108"/>
      <c r="AC2563" s="108"/>
      <c r="AZ2563" s="108"/>
      <c r="BA2563" s="108"/>
      <c r="BL2563" s="108"/>
      <c r="BM2563" s="108"/>
    </row>
    <row r="2564" spans="4:65" ht="12.75">
      <c r="D2564" s="108"/>
      <c r="E2564" s="108"/>
      <c r="X2564" s="108"/>
      <c r="AC2564" s="108"/>
      <c r="AZ2564" s="108"/>
      <c r="BA2564" s="108"/>
      <c r="BL2564" s="108"/>
      <c r="BM2564" s="108"/>
    </row>
    <row r="2565" spans="4:65" ht="12.75">
      <c r="D2565" s="108"/>
      <c r="E2565" s="108"/>
      <c r="X2565" s="108"/>
      <c r="AC2565" s="108"/>
      <c r="AZ2565" s="108"/>
      <c r="BA2565" s="108"/>
      <c r="BL2565" s="108"/>
      <c r="BM2565" s="108"/>
    </row>
    <row r="2566" spans="4:65" ht="12.75">
      <c r="D2566" s="108"/>
      <c r="E2566" s="108"/>
      <c r="X2566" s="108"/>
      <c r="AC2566" s="108"/>
      <c r="AZ2566" s="108"/>
      <c r="BA2566" s="108"/>
      <c r="BL2566" s="108"/>
      <c r="BM2566" s="108"/>
    </row>
    <row r="2567" spans="4:65" ht="12.75">
      <c r="D2567" s="108"/>
      <c r="E2567" s="108"/>
      <c r="X2567" s="108"/>
      <c r="AC2567" s="108"/>
      <c r="AZ2567" s="108"/>
      <c r="BA2567" s="108"/>
      <c r="BL2567" s="108"/>
      <c r="BM2567" s="108"/>
    </row>
    <row r="2568" spans="4:65" ht="12.75">
      <c r="D2568" s="108"/>
      <c r="E2568" s="108"/>
      <c r="X2568" s="108"/>
      <c r="AC2568" s="108"/>
      <c r="AZ2568" s="108"/>
      <c r="BA2568" s="108"/>
      <c r="BL2568" s="108"/>
      <c r="BM2568" s="108"/>
    </row>
    <row r="2569" spans="4:65" ht="12.75">
      <c r="D2569" s="108"/>
      <c r="E2569" s="108"/>
      <c r="X2569" s="108"/>
      <c r="AC2569" s="108"/>
      <c r="AZ2569" s="108"/>
      <c r="BA2569" s="108"/>
      <c r="BL2569" s="108"/>
      <c r="BM2569" s="108"/>
    </row>
    <row r="2570" spans="4:65" ht="12.75">
      <c r="D2570" s="108"/>
      <c r="E2570" s="108"/>
      <c r="X2570" s="108"/>
      <c r="AC2570" s="108"/>
      <c r="AZ2570" s="108"/>
      <c r="BA2570" s="108"/>
      <c r="BL2570" s="108"/>
      <c r="BM2570" s="108"/>
    </row>
    <row r="2571" spans="4:65" ht="12.75">
      <c r="D2571" s="108"/>
      <c r="E2571" s="108"/>
      <c r="X2571" s="108"/>
      <c r="AC2571" s="108"/>
      <c r="AZ2571" s="108"/>
      <c r="BA2571" s="108"/>
      <c r="BL2571" s="108"/>
      <c r="BM2571" s="108"/>
    </row>
    <row r="2572" spans="4:65" ht="12.75">
      <c r="D2572" s="108"/>
      <c r="E2572" s="108"/>
      <c r="X2572" s="108"/>
      <c r="AC2572" s="108"/>
      <c r="AZ2572" s="108"/>
      <c r="BA2572" s="108"/>
      <c r="BL2572" s="108"/>
      <c r="BM2572" s="108"/>
    </row>
    <row r="2573" spans="4:65" ht="12.75">
      <c r="D2573" s="108"/>
      <c r="E2573" s="108"/>
      <c r="X2573" s="108"/>
      <c r="AC2573" s="108"/>
      <c r="AZ2573" s="108"/>
      <c r="BA2573" s="108"/>
      <c r="BL2573" s="108"/>
      <c r="BM2573" s="108"/>
    </row>
    <row r="2574" spans="4:65" ht="12.75">
      <c r="D2574" s="108"/>
      <c r="E2574" s="108"/>
      <c r="X2574" s="108"/>
      <c r="AC2574" s="108"/>
      <c r="AZ2574" s="108"/>
      <c r="BA2574" s="108"/>
      <c r="BL2574" s="108"/>
      <c r="BM2574" s="108"/>
    </row>
    <row r="2575" spans="4:65" ht="12.75">
      <c r="D2575" s="108"/>
      <c r="E2575" s="108"/>
      <c r="X2575" s="108"/>
      <c r="AC2575" s="108"/>
      <c r="AZ2575" s="108"/>
      <c r="BA2575" s="108"/>
      <c r="BL2575" s="108"/>
      <c r="BM2575" s="108"/>
    </row>
    <row r="2576" spans="4:65" ht="12.75">
      <c r="D2576" s="108"/>
      <c r="E2576" s="108"/>
      <c r="X2576" s="108"/>
      <c r="AC2576" s="108"/>
      <c r="AZ2576" s="108"/>
      <c r="BA2576" s="108"/>
      <c r="BL2576" s="108"/>
      <c r="BM2576" s="108"/>
    </row>
    <row r="2577" spans="4:65" ht="12.75">
      <c r="D2577" s="108"/>
      <c r="E2577" s="108"/>
      <c r="X2577" s="108"/>
      <c r="AC2577" s="108"/>
      <c r="AZ2577" s="108"/>
      <c r="BA2577" s="108"/>
      <c r="BL2577" s="108"/>
      <c r="BM2577" s="108"/>
    </row>
    <row r="2578" spans="4:65" ht="12.75">
      <c r="D2578" s="108"/>
      <c r="E2578" s="108"/>
      <c r="X2578" s="108"/>
      <c r="AC2578" s="108"/>
      <c r="AZ2578" s="108"/>
      <c r="BA2578" s="108"/>
      <c r="BL2578" s="108"/>
      <c r="BM2578" s="108"/>
    </row>
    <row r="2579" spans="4:65" ht="12.75">
      <c r="D2579" s="108"/>
      <c r="E2579" s="108"/>
      <c r="X2579" s="108"/>
      <c r="AC2579" s="108"/>
      <c r="AZ2579" s="108"/>
      <c r="BA2579" s="108"/>
      <c r="BL2579" s="108"/>
      <c r="BM2579" s="108"/>
    </row>
    <row r="2580" spans="4:65" ht="12.75">
      <c r="D2580" s="108"/>
      <c r="E2580" s="108"/>
      <c r="X2580" s="108"/>
      <c r="AC2580" s="108"/>
      <c r="AZ2580" s="108"/>
      <c r="BA2580" s="108"/>
      <c r="BL2580" s="108"/>
      <c r="BM2580" s="108"/>
    </row>
    <row r="2581" spans="4:64" ht="12.75">
      <c r="D2581" s="108"/>
      <c r="E2581" s="108"/>
      <c r="X2581" s="108"/>
      <c r="AC2581" s="108"/>
      <c r="AZ2581" s="108"/>
      <c r="BL2581" s="108"/>
    </row>
    <row r="2582" spans="4:64" ht="12.75">
      <c r="D2582" s="108"/>
      <c r="E2582" s="108"/>
      <c r="X2582" s="108"/>
      <c r="AC2582" s="108"/>
      <c r="AZ2582" s="108"/>
      <c r="BL2582" s="108"/>
    </row>
    <row r="2583" spans="4:65" ht="12.75">
      <c r="D2583" s="108"/>
      <c r="E2583" s="108"/>
      <c r="X2583" s="108"/>
      <c r="AC2583" s="108"/>
      <c r="AZ2583" s="108"/>
      <c r="BA2583" s="108"/>
      <c r="BL2583" s="108"/>
      <c r="BM2583" s="108"/>
    </row>
    <row r="2584" spans="4:64" ht="12.75">
      <c r="D2584" s="108"/>
      <c r="E2584" s="108"/>
      <c r="X2584" s="108"/>
      <c r="AC2584" s="108"/>
      <c r="AZ2584" s="108"/>
      <c r="BL2584" s="108"/>
    </row>
    <row r="2585" spans="4:65" ht="12.75">
      <c r="D2585" s="108"/>
      <c r="E2585" s="108"/>
      <c r="X2585" s="108"/>
      <c r="AC2585" s="108"/>
      <c r="AZ2585" s="108"/>
      <c r="BA2585" s="108"/>
      <c r="BL2585" s="108"/>
      <c r="BM2585" s="108"/>
    </row>
    <row r="2586" spans="4:64" ht="12.75">
      <c r="D2586" s="108"/>
      <c r="E2586" s="108"/>
      <c r="X2586" s="108"/>
      <c r="AC2586" s="108"/>
      <c r="AZ2586" s="108"/>
      <c r="BL2586" s="108"/>
    </row>
    <row r="2587" spans="4:64" ht="12.75">
      <c r="D2587" s="108"/>
      <c r="E2587" s="108"/>
      <c r="X2587" s="108"/>
      <c r="AC2587" s="108"/>
      <c r="AZ2587" s="108"/>
      <c r="BL2587" s="108"/>
    </row>
    <row r="2588" spans="4:64" ht="12.75">
      <c r="D2588" s="108"/>
      <c r="E2588" s="108"/>
      <c r="X2588" s="108"/>
      <c r="AC2588" s="108"/>
      <c r="AZ2588" s="108"/>
      <c r="BL2588" s="108"/>
    </row>
    <row r="2589" spans="4:64" ht="12.75">
      <c r="D2589" s="108"/>
      <c r="E2589" s="108"/>
      <c r="X2589" s="108"/>
      <c r="AC2589" s="108"/>
      <c r="AZ2589" s="108"/>
      <c r="BL2589" s="108"/>
    </row>
    <row r="2590" spans="4:65" ht="12.75">
      <c r="D2590" s="108"/>
      <c r="E2590" s="108"/>
      <c r="X2590" s="108"/>
      <c r="AC2590" s="108"/>
      <c r="AZ2590" s="108"/>
      <c r="BA2590" s="108"/>
      <c r="BL2590" s="108"/>
      <c r="BM2590" s="108"/>
    </row>
    <row r="2591" spans="4:64" ht="12.75">
      <c r="D2591" s="108"/>
      <c r="E2591" s="108"/>
      <c r="X2591" s="108"/>
      <c r="AC2591" s="108"/>
      <c r="AZ2591" s="108"/>
      <c r="BL2591" s="108"/>
    </row>
    <row r="2592" spans="4:65" ht="12.75">
      <c r="D2592" s="108"/>
      <c r="E2592" s="108"/>
      <c r="X2592" s="108"/>
      <c r="AC2592" s="108"/>
      <c r="AZ2592" s="108"/>
      <c r="BA2592" s="108"/>
      <c r="BL2592" s="108"/>
      <c r="BM2592" s="108"/>
    </row>
    <row r="2593" spans="4:65" ht="12.75">
      <c r="D2593" s="108"/>
      <c r="E2593" s="108"/>
      <c r="X2593" s="108"/>
      <c r="AC2593" s="108"/>
      <c r="AZ2593" s="108"/>
      <c r="BA2593" s="108"/>
      <c r="BL2593" s="108"/>
      <c r="BM2593" s="108"/>
    </row>
    <row r="2594" spans="4:65" ht="12.75">
      <c r="D2594" s="108"/>
      <c r="E2594" s="108"/>
      <c r="X2594" s="108"/>
      <c r="AC2594" s="108"/>
      <c r="AZ2594" s="108"/>
      <c r="BA2594" s="108"/>
      <c r="BL2594" s="108"/>
      <c r="BM2594" s="108"/>
    </row>
    <row r="2595" spans="4:65" ht="12.75">
      <c r="D2595" s="108"/>
      <c r="E2595" s="108"/>
      <c r="X2595" s="108"/>
      <c r="AC2595" s="108"/>
      <c r="AZ2595" s="108"/>
      <c r="BA2595" s="108"/>
      <c r="BL2595" s="108"/>
      <c r="BM2595" s="108"/>
    </row>
    <row r="2596" spans="4:65" ht="12.75">
      <c r="D2596" s="108"/>
      <c r="E2596" s="108"/>
      <c r="X2596" s="108"/>
      <c r="AC2596" s="108"/>
      <c r="AZ2596" s="108"/>
      <c r="BA2596" s="108"/>
      <c r="BL2596" s="108"/>
      <c r="BM2596" s="108"/>
    </row>
    <row r="2597" spans="4:65" ht="12.75">
      <c r="D2597" s="108"/>
      <c r="E2597" s="108"/>
      <c r="X2597" s="108"/>
      <c r="AC2597" s="108"/>
      <c r="AZ2597" s="108"/>
      <c r="BA2597" s="108"/>
      <c r="BL2597" s="108"/>
      <c r="BM2597" s="108"/>
    </row>
    <row r="2598" spans="4:65" ht="12.75">
      <c r="D2598" s="108"/>
      <c r="E2598" s="108"/>
      <c r="X2598" s="108"/>
      <c r="AC2598" s="108"/>
      <c r="AZ2598" s="108"/>
      <c r="BA2598" s="108"/>
      <c r="BL2598" s="108"/>
      <c r="BM2598" s="108"/>
    </row>
    <row r="2599" spans="4:65" ht="12.75">
      <c r="D2599" s="108"/>
      <c r="E2599" s="108"/>
      <c r="X2599" s="108"/>
      <c r="AC2599" s="108"/>
      <c r="AZ2599" s="108"/>
      <c r="BA2599" s="108"/>
      <c r="BL2599" s="108"/>
      <c r="BM2599" s="108"/>
    </row>
    <row r="2600" spans="4:65" ht="12.75">
      <c r="D2600" s="108"/>
      <c r="E2600" s="108"/>
      <c r="X2600" s="108"/>
      <c r="AC2600" s="108"/>
      <c r="AZ2600" s="108"/>
      <c r="BA2600" s="108"/>
      <c r="BL2600" s="108"/>
      <c r="BM2600" s="108"/>
    </row>
    <row r="2601" spans="4:65" ht="12.75">
      <c r="D2601" s="108"/>
      <c r="E2601" s="108"/>
      <c r="X2601" s="108"/>
      <c r="AC2601" s="108"/>
      <c r="AZ2601" s="108"/>
      <c r="BA2601" s="108"/>
      <c r="BL2601" s="108"/>
      <c r="BM2601" s="108"/>
    </row>
    <row r="2602" spans="4:52" ht="12.75">
      <c r="D2602" s="108"/>
      <c r="E2602" s="108"/>
      <c r="X2602" s="108"/>
      <c r="AC2602" s="108"/>
      <c r="AZ2602" s="108"/>
    </row>
    <row r="2603" spans="4:65" ht="12.75">
      <c r="D2603" s="108"/>
      <c r="E2603" s="108"/>
      <c r="X2603" s="108"/>
      <c r="AC2603" s="108"/>
      <c r="AZ2603" s="108"/>
      <c r="BA2603" s="108"/>
      <c r="BL2603" s="108"/>
      <c r="BM2603" s="108"/>
    </row>
    <row r="2604" spans="4:65" ht="12.75">
      <c r="D2604" s="108"/>
      <c r="E2604" s="108"/>
      <c r="X2604" s="108"/>
      <c r="AC2604" s="108"/>
      <c r="AZ2604" s="108"/>
      <c r="BA2604" s="108"/>
      <c r="BL2604" s="108"/>
      <c r="BM2604" s="108"/>
    </row>
    <row r="2605" spans="4:65" ht="12.75">
      <c r="D2605" s="108"/>
      <c r="E2605" s="108"/>
      <c r="X2605" s="108"/>
      <c r="AC2605" s="108"/>
      <c r="AZ2605" s="108"/>
      <c r="BA2605" s="108"/>
      <c r="BL2605" s="108"/>
      <c r="BM2605" s="108"/>
    </row>
    <row r="2606" spans="4:65" ht="12.75">
      <c r="D2606" s="108"/>
      <c r="E2606" s="108"/>
      <c r="X2606" s="108"/>
      <c r="AC2606" s="108"/>
      <c r="AZ2606" s="108"/>
      <c r="BA2606" s="108"/>
      <c r="BL2606" s="108"/>
      <c r="BM2606" s="108"/>
    </row>
    <row r="2607" spans="4:65" ht="12.75">
      <c r="D2607" s="108"/>
      <c r="E2607" s="108"/>
      <c r="X2607" s="108"/>
      <c r="AC2607" s="108"/>
      <c r="AZ2607" s="108"/>
      <c r="BA2607" s="108"/>
      <c r="BL2607" s="108"/>
      <c r="BM2607" s="108"/>
    </row>
    <row r="2608" spans="4:65" ht="12.75">
      <c r="D2608" s="108"/>
      <c r="E2608" s="108"/>
      <c r="X2608" s="108"/>
      <c r="AC2608" s="108"/>
      <c r="AZ2608" s="108"/>
      <c r="BA2608" s="108"/>
      <c r="BL2608" s="108"/>
      <c r="BM2608" s="108"/>
    </row>
    <row r="2609" spans="4:65" ht="12.75">
      <c r="D2609" s="108"/>
      <c r="E2609" s="108"/>
      <c r="X2609" s="108"/>
      <c r="AC2609" s="108"/>
      <c r="AZ2609" s="108"/>
      <c r="BA2609" s="108"/>
      <c r="BL2609" s="108"/>
      <c r="BM2609" s="108"/>
    </row>
    <row r="2610" spans="4:65" ht="12.75">
      <c r="D2610" s="108"/>
      <c r="E2610" s="108"/>
      <c r="X2610" s="108"/>
      <c r="AC2610" s="108"/>
      <c r="AZ2610" s="108"/>
      <c r="BA2610" s="108"/>
      <c r="BL2610" s="108"/>
      <c r="BM2610" s="108"/>
    </row>
    <row r="2611" spans="4:65" ht="12.75">
      <c r="D2611" s="108"/>
      <c r="E2611" s="108"/>
      <c r="X2611" s="108"/>
      <c r="AC2611" s="108"/>
      <c r="AZ2611" s="108"/>
      <c r="BA2611" s="108"/>
      <c r="BL2611" s="108"/>
      <c r="BM2611" s="108"/>
    </row>
    <row r="2612" spans="4:65" ht="12.75">
      <c r="D2612" s="108"/>
      <c r="E2612" s="108"/>
      <c r="X2612" s="108"/>
      <c r="AC2612" s="108"/>
      <c r="AZ2612" s="108"/>
      <c r="BA2612" s="108"/>
      <c r="BL2612" s="108"/>
      <c r="BM2612" s="108"/>
    </row>
    <row r="2613" spans="4:65" ht="12.75">
      <c r="D2613" s="108"/>
      <c r="E2613" s="108"/>
      <c r="X2613" s="108"/>
      <c r="AC2613" s="108"/>
      <c r="AZ2613" s="108"/>
      <c r="BA2613" s="108"/>
      <c r="BL2613" s="108"/>
      <c r="BM2613" s="108"/>
    </row>
    <row r="2614" spans="4:65" ht="12.75">
      <c r="D2614" s="108"/>
      <c r="E2614" s="108"/>
      <c r="X2614" s="108"/>
      <c r="AC2614" s="108"/>
      <c r="AZ2614" s="108"/>
      <c r="BA2614" s="108"/>
      <c r="BL2614" s="108"/>
      <c r="BM2614" s="108"/>
    </row>
    <row r="2615" spans="4:65" ht="12.75">
      <c r="D2615" s="108"/>
      <c r="E2615" s="108"/>
      <c r="X2615" s="108"/>
      <c r="AC2615" s="108"/>
      <c r="AZ2615" s="108"/>
      <c r="BA2615" s="108"/>
      <c r="BL2615" s="108"/>
      <c r="BM2615" s="108"/>
    </row>
    <row r="2616" spans="4:65" ht="12.75">
      <c r="D2616" s="108"/>
      <c r="E2616" s="108"/>
      <c r="X2616" s="108"/>
      <c r="AC2616" s="108"/>
      <c r="AZ2616" s="108"/>
      <c r="BA2616" s="108"/>
      <c r="BL2616" s="108"/>
      <c r="BM2616" s="108"/>
    </row>
    <row r="2617" spans="4:65" ht="12.75">
      <c r="D2617" s="108"/>
      <c r="E2617" s="108"/>
      <c r="X2617" s="108"/>
      <c r="AC2617" s="108"/>
      <c r="AZ2617" s="108"/>
      <c r="BA2617" s="108"/>
      <c r="BL2617" s="108"/>
      <c r="BM2617" s="108"/>
    </row>
    <row r="2618" spans="4:65" ht="12.75">
      <c r="D2618" s="108"/>
      <c r="E2618" s="108"/>
      <c r="X2618" s="108"/>
      <c r="AC2618" s="108"/>
      <c r="AZ2618" s="108"/>
      <c r="BA2618" s="108"/>
      <c r="BL2618" s="108"/>
      <c r="BM2618" s="108"/>
    </row>
    <row r="2619" spans="4:65" ht="12.75">
      <c r="D2619" s="108"/>
      <c r="E2619" s="108"/>
      <c r="X2619" s="108"/>
      <c r="AC2619" s="108"/>
      <c r="AZ2619" s="108"/>
      <c r="BA2619" s="108"/>
      <c r="BL2619" s="108"/>
      <c r="BM2619" s="108"/>
    </row>
    <row r="2620" spans="4:65" ht="12.75">
      <c r="D2620" s="108"/>
      <c r="E2620" s="108"/>
      <c r="X2620" s="108"/>
      <c r="AC2620" s="108"/>
      <c r="AZ2620" s="108"/>
      <c r="BA2620" s="108"/>
      <c r="BL2620" s="108"/>
      <c r="BM2620" s="108"/>
    </row>
    <row r="2621" spans="4:65" ht="12.75">
      <c r="D2621" s="108"/>
      <c r="E2621" s="108"/>
      <c r="X2621" s="108"/>
      <c r="AC2621" s="108"/>
      <c r="AZ2621" s="108"/>
      <c r="BA2621" s="108"/>
      <c r="BL2621" s="108"/>
      <c r="BM2621" s="108"/>
    </row>
    <row r="2622" spans="4:65" ht="12.75">
      <c r="D2622" s="108"/>
      <c r="E2622" s="108"/>
      <c r="X2622" s="108"/>
      <c r="AC2622" s="108"/>
      <c r="AZ2622" s="108"/>
      <c r="BA2622" s="108"/>
      <c r="BL2622" s="108"/>
      <c r="BM2622" s="108"/>
    </row>
    <row r="2623" spans="4:65" ht="12.75">
      <c r="D2623" s="108"/>
      <c r="E2623" s="108"/>
      <c r="X2623" s="108"/>
      <c r="AC2623" s="108"/>
      <c r="AZ2623" s="108"/>
      <c r="BA2623" s="108"/>
      <c r="BL2623" s="108"/>
      <c r="BM2623" s="108"/>
    </row>
    <row r="2624" spans="4:65" ht="12.75">
      <c r="D2624" s="108"/>
      <c r="E2624" s="108"/>
      <c r="X2624" s="108"/>
      <c r="AC2624" s="108"/>
      <c r="AZ2624" s="108"/>
      <c r="BA2624" s="108"/>
      <c r="BL2624" s="108"/>
      <c r="BM2624" s="108"/>
    </row>
    <row r="2625" spans="4:65" ht="12.75">
      <c r="D2625" s="108"/>
      <c r="E2625" s="108"/>
      <c r="X2625" s="108"/>
      <c r="AC2625" s="108"/>
      <c r="AZ2625" s="108"/>
      <c r="BA2625" s="108"/>
      <c r="BL2625" s="108"/>
      <c r="BM2625" s="108"/>
    </row>
    <row r="2626" spans="4:65" ht="12.75">
      <c r="D2626" s="108"/>
      <c r="E2626" s="108"/>
      <c r="X2626" s="108"/>
      <c r="AC2626" s="108"/>
      <c r="AZ2626" s="108"/>
      <c r="BA2626" s="108"/>
      <c r="BL2626" s="108"/>
      <c r="BM2626" s="108"/>
    </row>
    <row r="2627" spans="4:52" ht="12.75">
      <c r="D2627" s="108"/>
      <c r="E2627" s="108"/>
      <c r="X2627" s="108"/>
      <c r="AC2627" s="108"/>
      <c r="AZ2627" s="108"/>
    </row>
    <row r="2628" spans="4:65" ht="12.75">
      <c r="D2628" s="108"/>
      <c r="E2628" s="108"/>
      <c r="X2628" s="108"/>
      <c r="AC2628" s="108"/>
      <c r="AZ2628" s="108"/>
      <c r="BA2628" s="108"/>
      <c r="BL2628" s="108"/>
      <c r="BM2628" s="108"/>
    </row>
    <row r="2629" spans="4:65" ht="12.75">
      <c r="D2629" s="108"/>
      <c r="E2629" s="108"/>
      <c r="X2629" s="108"/>
      <c r="AC2629" s="108"/>
      <c r="AZ2629" s="108"/>
      <c r="BA2629" s="108"/>
      <c r="BL2629" s="108"/>
      <c r="BM2629" s="108"/>
    </row>
    <row r="2630" spans="4:65" ht="12.75">
      <c r="D2630" s="108"/>
      <c r="E2630" s="108"/>
      <c r="X2630" s="108"/>
      <c r="AC2630" s="108"/>
      <c r="AZ2630" s="108"/>
      <c r="BA2630" s="108"/>
      <c r="BL2630" s="108"/>
      <c r="BM2630" s="108"/>
    </row>
    <row r="2631" spans="4:65" ht="12.75">
      <c r="D2631" s="108"/>
      <c r="E2631" s="108"/>
      <c r="X2631" s="108"/>
      <c r="AC2631" s="108"/>
      <c r="AZ2631" s="108"/>
      <c r="BA2631" s="108"/>
      <c r="BL2631" s="108"/>
      <c r="BM2631" s="108"/>
    </row>
    <row r="2632" spans="4:65" ht="12.75">
      <c r="D2632" s="108"/>
      <c r="E2632" s="108"/>
      <c r="X2632" s="108"/>
      <c r="AC2632" s="108"/>
      <c r="AZ2632" s="108"/>
      <c r="BA2632" s="108"/>
      <c r="BL2632" s="108"/>
      <c r="BM2632" s="108"/>
    </row>
    <row r="2633" spans="4:65" ht="12.75">
      <c r="D2633" s="108"/>
      <c r="E2633" s="108"/>
      <c r="X2633" s="108"/>
      <c r="AC2633" s="108"/>
      <c r="AZ2633" s="108"/>
      <c r="BA2633" s="108"/>
      <c r="BL2633" s="108"/>
      <c r="BM2633" s="108"/>
    </row>
    <row r="2634" spans="4:65" ht="12.75">
      <c r="D2634" s="108"/>
      <c r="E2634" s="108"/>
      <c r="X2634" s="108"/>
      <c r="AC2634" s="108"/>
      <c r="AZ2634" s="108"/>
      <c r="BA2634" s="108"/>
      <c r="BL2634" s="108"/>
      <c r="BM2634" s="108"/>
    </row>
    <row r="2635" spans="4:65" ht="12.75">
      <c r="D2635" s="108"/>
      <c r="E2635" s="108"/>
      <c r="X2635" s="108"/>
      <c r="AC2635" s="108"/>
      <c r="AZ2635" s="108"/>
      <c r="BA2635" s="108"/>
      <c r="BL2635" s="108"/>
      <c r="BM2635" s="108"/>
    </row>
    <row r="2636" spans="4:65" ht="12.75">
      <c r="D2636" s="108"/>
      <c r="E2636" s="108"/>
      <c r="X2636" s="108"/>
      <c r="AC2636" s="108"/>
      <c r="AZ2636" s="108"/>
      <c r="BA2636" s="108"/>
      <c r="BL2636" s="108"/>
      <c r="BM2636" s="108"/>
    </row>
    <row r="2637" spans="4:65" ht="12.75">
      <c r="D2637" s="108"/>
      <c r="E2637" s="108"/>
      <c r="X2637" s="108"/>
      <c r="AC2637" s="108"/>
      <c r="AZ2637" s="108"/>
      <c r="BA2637" s="108"/>
      <c r="BL2637" s="108"/>
      <c r="BM2637" s="108"/>
    </row>
    <row r="2638" spans="4:65" ht="12.75">
      <c r="D2638" s="108"/>
      <c r="E2638" s="108"/>
      <c r="X2638" s="108"/>
      <c r="AC2638" s="108"/>
      <c r="AZ2638" s="108"/>
      <c r="BA2638" s="108"/>
      <c r="BL2638" s="108"/>
      <c r="BM2638" s="108"/>
    </row>
    <row r="2639" spans="4:65" ht="12.75">
      <c r="D2639" s="108"/>
      <c r="E2639" s="108"/>
      <c r="X2639" s="108"/>
      <c r="AC2639" s="108"/>
      <c r="AZ2639" s="108"/>
      <c r="BA2639" s="108"/>
      <c r="BL2639" s="108"/>
      <c r="BM2639" s="108"/>
    </row>
    <row r="2640" spans="4:65" ht="12.75">
      <c r="D2640" s="108"/>
      <c r="E2640" s="108"/>
      <c r="X2640" s="108"/>
      <c r="AC2640" s="108"/>
      <c r="AZ2640" s="108"/>
      <c r="BA2640" s="108"/>
      <c r="BL2640" s="108"/>
      <c r="BM2640" s="108"/>
    </row>
    <row r="2641" spans="4:65" ht="12.75">
      <c r="D2641" s="108"/>
      <c r="E2641" s="108"/>
      <c r="X2641" s="108"/>
      <c r="AC2641" s="108"/>
      <c r="AZ2641" s="108"/>
      <c r="BA2641" s="108"/>
      <c r="BL2641" s="108"/>
      <c r="BM2641" s="108"/>
    </row>
    <row r="2642" spans="4:65" ht="12.75">
      <c r="D2642" s="108"/>
      <c r="E2642" s="108"/>
      <c r="X2642" s="108"/>
      <c r="AC2642" s="108"/>
      <c r="AZ2642" s="108"/>
      <c r="BA2642" s="108"/>
      <c r="BL2642" s="108"/>
      <c r="BM2642" s="108"/>
    </row>
    <row r="2643" spans="4:65" ht="12.75">
      <c r="D2643" s="108"/>
      <c r="E2643" s="108"/>
      <c r="X2643" s="108"/>
      <c r="AC2643" s="108"/>
      <c r="AZ2643" s="108"/>
      <c r="BA2643" s="108"/>
      <c r="BL2643" s="108"/>
      <c r="BM2643" s="108"/>
    </row>
    <row r="2644" spans="4:65" ht="12.75">
      <c r="D2644" s="108"/>
      <c r="E2644" s="108"/>
      <c r="X2644" s="108"/>
      <c r="AC2644" s="108"/>
      <c r="AZ2644" s="108"/>
      <c r="BA2644" s="108"/>
      <c r="BL2644" s="108"/>
      <c r="BM2644" s="108"/>
    </row>
    <row r="2645" spans="4:65" ht="12.75">
      <c r="D2645" s="108"/>
      <c r="E2645" s="108"/>
      <c r="X2645" s="108"/>
      <c r="AC2645" s="108"/>
      <c r="AZ2645" s="108"/>
      <c r="BA2645" s="108"/>
      <c r="BL2645" s="108"/>
      <c r="BM2645" s="108"/>
    </row>
    <row r="2646" spans="4:64" ht="12.75">
      <c r="D2646" s="108"/>
      <c r="E2646" s="108"/>
      <c r="X2646" s="108"/>
      <c r="AC2646" s="108"/>
      <c r="AZ2646" s="108"/>
      <c r="BL2646" s="108"/>
    </row>
    <row r="2647" spans="4:64" ht="12.75">
      <c r="D2647" s="108"/>
      <c r="E2647" s="108"/>
      <c r="X2647" s="108"/>
      <c r="AC2647" s="108"/>
      <c r="AZ2647" s="108"/>
      <c r="BL2647" s="108"/>
    </row>
    <row r="2648" spans="4:64" ht="12.75">
      <c r="D2648" s="108"/>
      <c r="E2648" s="108"/>
      <c r="X2648" s="108"/>
      <c r="AC2648" s="108"/>
      <c r="AZ2648" s="108"/>
      <c r="BL2648" s="108"/>
    </row>
    <row r="2649" spans="4:64" ht="12.75">
      <c r="D2649" s="108"/>
      <c r="E2649" s="108"/>
      <c r="X2649" s="108"/>
      <c r="AC2649" s="108"/>
      <c r="AZ2649" s="108"/>
      <c r="BL2649" s="108"/>
    </row>
    <row r="2650" spans="4:64" ht="12.75">
      <c r="D2650" s="108"/>
      <c r="E2650" s="108"/>
      <c r="X2650" s="108"/>
      <c r="AC2650" s="108"/>
      <c r="AZ2650" s="108"/>
      <c r="BL2650" s="108"/>
    </row>
    <row r="2651" spans="4:64" ht="12.75">
      <c r="D2651" s="108"/>
      <c r="E2651" s="108"/>
      <c r="X2651" s="108"/>
      <c r="AC2651" s="108"/>
      <c r="AZ2651" s="108"/>
      <c r="BL2651" s="108"/>
    </row>
    <row r="2652" spans="4:64" ht="12.75">
      <c r="D2652" s="108"/>
      <c r="E2652" s="108"/>
      <c r="X2652" s="108"/>
      <c r="AC2652" s="108"/>
      <c r="AZ2652" s="108"/>
      <c r="BL2652" s="108"/>
    </row>
    <row r="2653" spans="4:64" ht="12.75">
      <c r="D2653" s="108"/>
      <c r="E2653" s="108"/>
      <c r="X2653" s="108"/>
      <c r="AC2653" s="108"/>
      <c r="AZ2653" s="108"/>
      <c r="BL2653" s="108"/>
    </row>
    <row r="2654" spans="4:64" ht="12.75">
      <c r="D2654" s="108"/>
      <c r="E2654" s="108"/>
      <c r="X2654" s="108"/>
      <c r="AC2654" s="108"/>
      <c r="AZ2654" s="108"/>
      <c r="BL2654" s="108"/>
    </row>
    <row r="2655" spans="4:65" ht="12.75">
      <c r="D2655" s="108"/>
      <c r="E2655" s="108"/>
      <c r="X2655" s="108"/>
      <c r="AC2655" s="108"/>
      <c r="AZ2655" s="108"/>
      <c r="BA2655" s="108"/>
      <c r="BL2655" s="108"/>
      <c r="BM2655" s="108"/>
    </row>
    <row r="2656" spans="4:65" ht="12.75">
      <c r="D2656" s="108"/>
      <c r="E2656" s="108"/>
      <c r="X2656" s="108"/>
      <c r="AC2656" s="108"/>
      <c r="AZ2656" s="108"/>
      <c r="BA2656" s="108"/>
      <c r="BL2656" s="108"/>
      <c r="BM2656" s="108"/>
    </row>
    <row r="2657" spans="4:65" ht="12.75">
      <c r="D2657" s="108"/>
      <c r="E2657" s="108"/>
      <c r="X2657" s="108"/>
      <c r="AC2657" s="108"/>
      <c r="AZ2657" s="108"/>
      <c r="BA2657" s="108"/>
      <c r="BL2657" s="108"/>
      <c r="BM2657" s="108"/>
    </row>
    <row r="2658" spans="4:65" ht="12.75">
      <c r="D2658" s="108"/>
      <c r="E2658" s="108"/>
      <c r="X2658" s="108"/>
      <c r="AC2658" s="108"/>
      <c r="AZ2658" s="108"/>
      <c r="BA2658" s="108"/>
      <c r="BL2658" s="108"/>
      <c r="BM2658" s="108"/>
    </row>
    <row r="2659" spans="4:65" ht="12.75">
      <c r="D2659" s="108"/>
      <c r="E2659" s="108"/>
      <c r="X2659" s="108"/>
      <c r="AC2659" s="108"/>
      <c r="AZ2659" s="108"/>
      <c r="BA2659" s="108"/>
      <c r="BL2659" s="108"/>
      <c r="BM2659" s="108"/>
    </row>
    <row r="2660" spans="4:65" ht="12.75">
      <c r="D2660" s="108"/>
      <c r="E2660" s="108"/>
      <c r="X2660" s="108"/>
      <c r="AC2660" s="108"/>
      <c r="AZ2660" s="108"/>
      <c r="BA2660" s="108"/>
      <c r="BL2660" s="108"/>
      <c r="BM2660" s="108"/>
    </row>
    <row r="2661" spans="4:65" ht="12.75">
      <c r="D2661" s="108"/>
      <c r="E2661" s="108"/>
      <c r="X2661" s="108"/>
      <c r="AC2661" s="108"/>
      <c r="AZ2661" s="108"/>
      <c r="BA2661" s="108"/>
      <c r="BL2661" s="108"/>
      <c r="BM2661" s="108"/>
    </row>
    <row r="2662" spans="4:65" ht="12.75">
      <c r="D2662" s="108"/>
      <c r="E2662" s="108"/>
      <c r="X2662" s="108"/>
      <c r="AC2662" s="108"/>
      <c r="AZ2662" s="108"/>
      <c r="BA2662" s="108"/>
      <c r="BL2662" s="108"/>
      <c r="BM2662" s="108"/>
    </row>
    <row r="2663" spans="4:64" ht="12.75">
      <c r="D2663" s="108"/>
      <c r="E2663" s="108"/>
      <c r="X2663" s="108"/>
      <c r="AC2663" s="108"/>
      <c r="AZ2663" s="108"/>
      <c r="BL2663" s="108"/>
    </row>
    <row r="2664" spans="4:65" ht="12.75">
      <c r="D2664" s="108"/>
      <c r="E2664" s="108"/>
      <c r="X2664" s="108"/>
      <c r="AC2664" s="108"/>
      <c r="AZ2664" s="108"/>
      <c r="BA2664" s="108"/>
      <c r="BL2664" s="108"/>
      <c r="BM2664" s="108"/>
    </row>
    <row r="2665" spans="4:65" ht="12.75">
      <c r="D2665" s="108"/>
      <c r="E2665" s="108"/>
      <c r="X2665" s="108"/>
      <c r="AC2665" s="108"/>
      <c r="AZ2665" s="108"/>
      <c r="BA2665" s="108"/>
      <c r="BL2665" s="108"/>
      <c r="BM2665" s="108"/>
    </row>
    <row r="2666" spans="4:65" ht="12.75">
      <c r="D2666" s="108"/>
      <c r="E2666" s="108"/>
      <c r="X2666" s="108"/>
      <c r="AC2666" s="108"/>
      <c r="AZ2666" s="108"/>
      <c r="BA2666" s="108"/>
      <c r="BL2666" s="108"/>
      <c r="BM2666" s="108"/>
    </row>
    <row r="2667" spans="4:65" ht="12.75">
      <c r="D2667" s="108"/>
      <c r="E2667" s="108"/>
      <c r="X2667" s="108"/>
      <c r="AC2667" s="108"/>
      <c r="AZ2667" s="108"/>
      <c r="BA2667" s="108"/>
      <c r="BL2667" s="108"/>
      <c r="BM2667" s="108"/>
    </row>
    <row r="2668" spans="4:65" ht="12.75">
      <c r="D2668" s="108"/>
      <c r="E2668" s="108"/>
      <c r="X2668" s="108"/>
      <c r="AC2668" s="108"/>
      <c r="AZ2668" s="108"/>
      <c r="BA2668" s="108"/>
      <c r="BL2668" s="108"/>
      <c r="BM2668" s="108"/>
    </row>
    <row r="2669" spans="4:65" ht="12.75">
      <c r="D2669" s="108"/>
      <c r="E2669" s="108"/>
      <c r="X2669" s="108"/>
      <c r="AC2669" s="108"/>
      <c r="AZ2669" s="108"/>
      <c r="BA2669" s="108"/>
      <c r="BL2669" s="108"/>
      <c r="BM2669" s="108"/>
    </row>
    <row r="2670" spans="4:65" ht="12.75">
      <c r="D2670" s="108"/>
      <c r="E2670" s="108"/>
      <c r="X2670" s="108"/>
      <c r="AC2670" s="108"/>
      <c r="AZ2670" s="108"/>
      <c r="BA2670" s="108"/>
      <c r="BL2670" s="108"/>
      <c r="BM2670" s="108"/>
    </row>
    <row r="2671" spans="4:65" ht="12.75">
      <c r="D2671" s="108"/>
      <c r="E2671" s="108"/>
      <c r="X2671" s="108"/>
      <c r="AC2671" s="108"/>
      <c r="AZ2671" s="108"/>
      <c r="BA2671" s="108"/>
      <c r="BL2671" s="108"/>
      <c r="BM2671" s="108"/>
    </row>
    <row r="2672" spans="4:65" ht="12.75">
      <c r="D2672" s="108"/>
      <c r="E2672" s="108"/>
      <c r="X2672" s="108"/>
      <c r="AC2672" s="108"/>
      <c r="AZ2672" s="108"/>
      <c r="BA2672" s="108"/>
      <c r="BL2672" s="108"/>
      <c r="BM2672" s="108"/>
    </row>
    <row r="2673" spans="4:65" ht="12.75">
      <c r="D2673" s="108"/>
      <c r="E2673" s="108"/>
      <c r="X2673" s="108"/>
      <c r="AC2673" s="108"/>
      <c r="AZ2673" s="108"/>
      <c r="BA2673" s="108"/>
      <c r="BL2673" s="108"/>
      <c r="BM2673" s="108"/>
    </row>
    <row r="2674" spans="4:52" ht="12.75">
      <c r="D2674" s="108"/>
      <c r="E2674" s="108"/>
      <c r="X2674" s="108"/>
      <c r="AC2674" s="108"/>
      <c r="AZ2674" s="108"/>
    </row>
    <row r="2675" spans="4:65" ht="12.75">
      <c r="D2675" s="108"/>
      <c r="E2675" s="108"/>
      <c r="X2675" s="108"/>
      <c r="AC2675" s="108"/>
      <c r="AZ2675" s="108"/>
      <c r="BA2675" s="108"/>
      <c r="BL2675" s="108"/>
      <c r="BM2675" s="108"/>
    </row>
    <row r="2676" spans="4:65" ht="12.75">
      <c r="D2676" s="108"/>
      <c r="E2676" s="108"/>
      <c r="X2676" s="108"/>
      <c r="AC2676" s="108"/>
      <c r="AZ2676" s="108"/>
      <c r="BA2676" s="108"/>
      <c r="BL2676" s="108"/>
      <c r="BM2676" s="108"/>
    </row>
    <row r="2677" spans="4:65" ht="12.75">
      <c r="D2677" s="108"/>
      <c r="E2677" s="108"/>
      <c r="X2677" s="108"/>
      <c r="AC2677" s="108"/>
      <c r="AZ2677" s="108"/>
      <c r="BA2677" s="108"/>
      <c r="BL2677" s="108"/>
      <c r="BM2677" s="108"/>
    </row>
    <row r="2678" spans="4:65" ht="12.75">
      <c r="D2678" s="108"/>
      <c r="E2678" s="108"/>
      <c r="X2678" s="108"/>
      <c r="AC2678" s="108"/>
      <c r="AZ2678" s="108"/>
      <c r="BA2678" s="108"/>
      <c r="BL2678" s="108"/>
      <c r="BM2678" s="108"/>
    </row>
    <row r="2679" spans="4:65" ht="12.75">
      <c r="D2679" s="108"/>
      <c r="E2679" s="108"/>
      <c r="X2679" s="108"/>
      <c r="AC2679" s="108"/>
      <c r="AZ2679" s="108"/>
      <c r="BA2679" s="108"/>
      <c r="BL2679" s="108"/>
      <c r="BM2679" s="108"/>
    </row>
    <row r="2680" spans="4:65" ht="12.75">
      <c r="D2680" s="108"/>
      <c r="E2680" s="108"/>
      <c r="X2680" s="108"/>
      <c r="AC2680" s="108"/>
      <c r="AZ2680" s="108"/>
      <c r="BA2680" s="108"/>
      <c r="BL2680" s="108"/>
      <c r="BM2680" s="108"/>
    </row>
    <row r="2681" spans="4:65" ht="12.75">
      <c r="D2681" s="108"/>
      <c r="E2681" s="108"/>
      <c r="X2681" s="108"/>
      <c r="AC2681" s="108"/>
      <c r="AZ2681" s="108"/>
      <c r="BA2681" s="108"/>
      <c r="BL2681" s="108"/>
      <c r="BM2681" s="108"/>
    </row>
    <row r="2682" spans="4:65" ht="12.75">
      <c r="D2682" s="108"/>
      <c r="E2682" s="108"/>
      <c r="X2682" s="108"/>
      <c r="AC2682" s="108"/>
      <c r="AZ2682" s="108"/>
      <c r="BA2682" s="108"/>
      <c r="BL2682" s="108"/>
      <c r="BM2682" s="108"/>
    </row>
    <row r="2683" spans="4:65" ht="12.75">
      <c r="D2683" s="108"/>
      <c r="E2683" s="108"/>
      <c r="X2683" s="108"/>
      <c r="AC2683" s="108"/>
      <c r="AZ2683" s="108"/>
      <c r="BA2683" s="108"/>
      <c r="BL2683" s="108"/>
      <c r="BM2683" s="108"/>
    </row>
    <row r="2684" spans="4:65" ht="12.75">
      <c r="D2684" s="108"/>
      <c r="E2684" s="108"/>
      <c r="X2684" s="108"/>
      <c r="AC2684" s="108"/>
      <c r="AZ2684" s="108"/>
      <c r="BA2684" s="108"/>
      <c r="BL2684" s="108"/>
      <c r="BM2684" s="108"/>
    </row>
    <row r="2685" spans="4:65" ht="12.75">
      <c r="D2685" s="108"/>
      <c r="E2685" s="108"/>
      <c r="X2685" s="108"/>
      <c r="AC2685" s="108"/>
      <c r="AZ2685" s="108"/>
      <c r="BA2685" s="108"/>
      <c r="BL2685" s="108"/>
      <c r="BM2685" s="108"/>
    </row>
    <row r="2686" spans="4:65" ht="12.75">
      <c r="D2686" s="108"/>
      <c r="E2686" s="108"/>
      <c r="X2686" s="108"/>
      <c r="AC2686" s="108"/>
      <c r="AZ2686" s="108"/>
      <c r="BA2686" s="108"/>
      <c r="BL2686" s="108"/>
      <c r="BM2686" s="108"/>
    </row>
    <row r="2687" spans="4:65" ht="12.75">
      <c r="D2687" s="108"/>
      <c r="E2687" s="108"/>
      <c r="X2687" s="108"/>
      <c r="AC2687" s="108"/>
      <c r="AZ2687" s="108"/>
      <c r="BA2687" s="108"/>
      <c r="BL2687" s="108"/>
      <c r="BM2687" s="108"/>
    </row>
    <row r="2688" spans="4:65" ht="12.75">
      <c r="D2688" s="108"/>
      <c r="E2688" s="108"/>
      <c r="X2688" s="108"/>
      <c r="AC2688" s="108"/>
      <c r="AZ2688" s="108"/>
      <c r="BA2688" s="108"/>
      <c r="BL2688" s="108"/>
      <c r="BM2688" s="108"/>
    </row>
    <row r="2689" spans="4:65" ht="12.75">
      <c r="D2689" s="108"/>
      <c r="E2689" s="108"/>
      <c r="X2689" s="108"/>
      <c r="AC2689" s="108"/>
      <c r="AZ2689" s="108"/>
      <c r="BA2689" s="108"/>
      <c r="BL2689" s="108"/>
      <c r="BM2689" s="108"/>
    </row>
    <row r="2690" spans="4:65" ht="12.75">
      <c r="D2690" s="108"/>
      <c r="E2690" s="108"/>
      <c r="X2690" s="108"/>
      <c r="AC2690" s="108"/>
      <c r="AZ2690" s="108"/>
      <c r="BA2690" s="108"/>
      <c r="BL2690" s="108"/>
      <c r="BM2690" s="108"/>
    </row>
    <row r="2691" spans="4:65" ht="12.75">
      <c r="D2691" s="108"/>
      <c r="E2691" s="108"/>
      <c r="X2691" s="108"/>
      <c r="AC2691" s="108"/>
      <c r="AZ2691" s="108"/>
      <c r="BA2691" s="108"/>
      <c r="BL2691" s="108"/>
      <c r="BM2691" s="108"/>
    </row>
    <row r="2692" spans="4:65" ht="12.75">
      <c r="D2692" s="108"/>
      <c r="E2692" s="108"/>
      <c r="X2692" s="108"/>
      <c r="AC2692" s="108"/>
      <c r="AZ2692" s="108"/>
      <c r="BA2692" s="108"/>
      <c r="BL2692" s="108"/>
      <c r="BM2692" s="108"/>
    </row>
    <row r="2693" spans="4:65" ht="12.75">
      <c r="D2693" s="108"/>
      <c r="E2693" s="108"/>
      <c r="X2693" s="108"/>
      <c r="AC2693" s="108"/>
      <c r="AZ2693" s="108"/>
      <c r="BA2693" s="108"/>
      <c r="BL2693" s="108"/>
      <c r="BM2693" s="108"/>
    </row>
    <row r="2694" spans="4:65" ht="12.75">
      <c r="D2694" s="108"/>
      <c r="E2694" s="108"/>
      <c r="X2694" s="108"/>
      <c r="AC2694" s="108"/>
      <c r="AZ2694" s="108"/>
      <c r="BA2694" s="108"/>
      <c r="BL2694" s="108"/>
      <c r="BM2694" s="108"/>
    </row>
    <row r="2695" spans="4:65" ht="12.75">
      <c r="D2695" s="108"/>
      <c r="E2695" s="108"/>
      <c r="X2695" s="108"/>
      <c r="AC2695" s="108"/>
      <c r="AZ2695" s="108"/>
      <c r="BA2695" s="108"/>
      <c r="BL2695" s="108"/>
      <c r="BM2695" s="108"/>
    </row>
    <row r="2696" spans="4:65" ht="12.75">
      <c r="D2696" s="108"/>
      <c r="E2696" s="108"/>
      <c r="X2696" s="108"/>
      <c r="AC2696" s="108"/>
      <c r="AZ2696" s="108"/>
      <c r="BA2696" s="108"/>
      <c r="BL2696" s="108"/>
      <c r="BM2696" s="108"/>
    </row>
    <row r="2697" spans="4:65" ht="12.75">
      <c r="D2697" s="108"/>
      <c r="E2697" s="108"/>
      <c r="X2697" s="108"/>
      <c r="AC2697" s="108"/>
      <c r="AZ2697" s="108"/>
      <c r="BA2697" s="108"/>
      <c r="BL2697" s="108"/>
      <c r="BM2697" s="108"/>
    </row>
    <row r="2698" spans="4:65" ht="12.75">
      <c r="D2698" s="108"/>
      <c r="E2698" s="108"/>
      <c r="X2698" s="108"/>
      <c r="AC2698" s="108"/>
      <c r="AZ2698" s="108"/>
      <c r="BA2698" s="108"/>
      <c r="BL2698" s="108"/>
      <c r="BM2698" s="108"/>
    </row>
    <row r="2699" spans="4:65" ht="12.75">
      <c r="D2699" s="108"/>
      <c r="E2699" s="108"/>
      <c r="X2699" s="108"/>
      <c r="AC2699" s="108"/>
      <c r="AZ2699" s="108"/>
      <c r="BA2699" s="108"/>
      <c r="BL2699" s="108"/>
      <c r="BM2699" s="108"/>
    </row>
    <row r="2700" spans="4:65" ht="12.75">
      <c r="D2700" s="108"/>
      <c r="E2700" s="108"/>
      <c r="X2700" s="108"/>
      <c r="AC2700" s="108"/>
      <c r="AZ2700" s="108"/>
      <c r="BA2700" s="108"/>
      <c r="BL2700" s="108"/>
      <c r="BM2700" s="108"/>
    </row>
    <row r="2701" spans="4:52" ht="12.75">
      <c r="D2701" s="108"/>
      <c r="E2701" s="108"/>
      <c r="X2701" s="108"/>
      <c r="AC2701" s="108"/>
      <c r="AZ2701" s="108"/>
    </row>
    <row r="2702" spans="4:65" ht="12.75">
      <c r="D2702" s="108"/>
      <c r="E2702" s="108"/>
      <c r="X2702" s="108"/>
      <c r="AC2702" s="108"/>
      <c r="AZ2702" s="108"/>
      <c r="BA2702" s="108"/>
      <c r="BL2702" s="108"/>
      <c r="BM2702" s="108"/>
    </row>
    <row r="2703" spans="4:64" ht="12.75">
      <c r="D2703" s="108"/>
      <c r="E2703" s="108"/>
      <c r="X2703" s="108"/>
      <c r="AC2703" s="108"/>
      <c r="AZ2703" s="108"/>
      <c r="BL2703" s="108"/>
    </row>
    <row r="2704" spans="4:65" ht="12.75">
      <c r="D2704" s="108"/>
      <c r="E2704" s="108"/>
      <c r="X2704" s="108"/>
      <c r="AC2704" s="108"/>
      <c r="AZ2704" s="108"/>
      <c r="BA2704" s="108"/>
      <c r="BL2704" s="108"/>
      <c r="BM2704" s="108"/>
    </row>
    <row r="2705" spans="4:65" ht="12.75">
      <c r="D2705" s="108"/>
      <c r="E2705" s="108"/>
      <c r="X2705" s="108"/>
      <c r="AC2705" s="108"/>
      <c r="AZ2705" s="108"/>
      <c r="BA2705" s="108"/>
      <c r="BL2705" s="108"/>
      <c r="BM2705" s="108"/>
    </row>
    <row r="2706" spans="4:64" ht="12.75">
      <c r="D2706" s="108"/>
      <c r="E2706" s="108"/>
      <c r="X2706" s="108"/>
      <c r="AC2706" s="108"/>
      <c r="AZ2706" s="108"/>
      <c r="BL2706" s="108"/>
    </row>
    <row r="2707" spans="4:65" ht="12.75">
      <c r="D2707" s="108"/>
      <c r="E2707" s="108"/>
      <c r="X2707" s="108"/>
      <c r="AC2707" s="108"/>
      <c r="AZ2707" s="108"/>
      <c r="BA2707" s="108"/>
      <c r="BL2707" s="108"/>
      <c r="BM2707" s="108"/>
    </row>
    <row r="2708" spans="4:65" ht="12.75">
      <c r="D2708" s="108"/>
      <c r="E2708" s="108"/>
      <c r="X2708" s="108"/>
      <c r="AC2708" s="108"/>
      <c r="AZ2708" s="108"/>
      <c r="BA2708" s="108"/>
      <c r="BL2708" s="108"/>
      <c r="BM2708" s="108"/>
    </row>
    <row r="2709" spans="4:65" ht="12.75">
      <c r="D2709" s="108"/>
      <c r="E2709" s="108"/>
      <c r="X2709" s="108"/>
      <c r="AC2709" s="108"/>
      <c r="AZ2709" s="108"/>
      <c r="BA2709" s="108"/>
      <c r="BL2709" s="108"/>
      <c r="BM2709" s="108"/>
    </row>
    <row r="2710" spans="4:65" ht="12.75">
      <c r="D2710" s="108"/>
      <c r="E2710" s="108"/>
      <c r="X2710" s="108"/>
      <c r="AC2710" s="108"/>
      <c r="AZ2710" s="108"/>
      <c r="BA2710" s="108"/>
      <c r="BL2710" s="108"/>
      <c r="BM2710" s="108"/>
    </row>
    <row r="2711" spans="4:64" ht="12.75">
      <c r="D2711" s="108"/>
      <c r="E2711" s="108"/>
      <c r="X2711" s="108"/>
      <c r="AC2711" s="108"/>
      <c r="AZ2711" s="108"/>
      <c r="BL2711" s="108"/>
    </row>
    <row r="2712" spans="4:64" ht="12.75">
      <c r="D2712" s="108"/>
      <c r="E2712" s="108"/>
      <c r="X2712" s="108"/>
      <c r="AC2712" s="108"/>
      <c r="AZ2712" s="108"/>
      <c r="BL2712" s="108"/>
    </row>
    <row r="2713" spans="4:65" ht="12.75">
      <c r="D2713" s="108"/>
      <c r="E2713" s="108"/>
      <c r="X2713" s="108"/>
      <c r="AC2713" s="108"/>
      <c r="AZ2713" s="108"/>
      <c r="BA2713" s="108"/>
      <c r="BL2713" s="108"/>
      <c r="BM2713" s="108"/>
    </row>
    <row r="2714" spans="4:64" ht="12.75">
      <c r="D2714" s="108"/>
      <c r="E2714" s="108"/>
      <c r="X2714" s="108"/>
      <c r="AC2714" s="108"/>
      <c r="AZ2714" s="108"/>
      <c r="BL2714" s="108"/>
    </row>
    <row r="2715" spans="4:64" ht="12.75">
      <c r="D2715" s="108"/>
      <c r="E2715" s="108"/>
      <c r="X2715" s="108"/>
      <c r="AC2715" s="108"/>
      <c r="AZ2715" s="108"/>
      <c r="BL2715" s="108"/>
    </row>
    <row r="2716" spans="4:64" ht="12.75">
      <c r="D2716" s="108"/>
      <c r="E2716" s="108"/>
      <c r="X2716" s="108"/>
      <c r="AC2716" s="108"/>
      <c r="AZ2716" s="108"/>
      <c r="BL2716" s="108"/>
    </row>
    <row r="2717" spans="4:64" ht="12.75">
      <c r="D2717" s="108"/>
      <c r="E2717" s="108"/>
      <c r="X2717" s="108"/>
      <c r="AC2717" s="108"/>
      <c r="AZ2717" s="108"/>
      <c r="BL2717" s="108"/>
    </row>
    <row r="2718" spans="4:64" ht="12.75">
      <c r="D2718" s="108"/>
      <c r="E2718" s="108"/>
      <c r="X2718" s="108"/>
      <c r="AC2718" s="108"/>
      <c r="AZ2718" s="108"/>
      <c r="BL2718" s="108"/>
    </row>
    <row r="2719" spans="4:65" ht="12.75">
      <c r="D2719" s="108"/>
      <c r="E2719" s="108"/>
      <c r="X2719" s="108"/>
      <c r="AC2719" s="108"/>
      <c r="AZ2719" s="108"/>
      <c r="BA2719" s="108"/>
      <c r="BL2719" s="108"/>
      <c r="BM2719" s="108"/>
    </row>
    <row r="2720" spans="4:64" ht="12.75">
      <c r="D2720" s="108"/>
      <c r="E2720" s="108"/>
      <c r="X2720" s="108"/>
      <c r="AC2720" s="108"/>
      <c r="AZ2720" s="108"/>
      <c r="BL2720" s="108"/>
    </row>
    <row r="2721" spans="4:65" ht="12.75">
      <c r="D2721" s="108"/>
      <c r="E2721" s="108"/>
      <c r="X2721" s="108"/>
      <c r="AC2721" s="108"/>
      <c r="AZ2721" s="108"/>
      <c r="BA2721" s="108"/>
      <c r="BL2721" s="108"/>
      <c r="BM2721" s="108"/>
    </row>
    <row r="2722" spans="4:65" ht="12.75">
      <c r="D2722" s="108"/>
      <c r="E2722" s="108"/>
      <c r="X2722" s="108"/>
      <c r="AC2722" s="108"/>
      <c r="AZ2722" s="108"/>
      <c r="BA2722" s="108"/>
      <c r="BL2722" s="108"/>
      <c r="BM2722" s="108"/>
    </row>
    <row r="2723" spans="4:65" ht="12.75">
      <c r="D2723" s="108"/>
      <c r="E2723" s="108"/>
      <c r="X2723" s="108"/>
      <c r="AC2723" s="108"/>
      <c r="AZ2723" s="108"/>
      <c r="BA2723" s="108"/>
      <c r="BL2723" s="108"/>
      <c r="BM2723" s="108"/>
    </row>
    <row r="2724" spans="4:65" ht="12.75">
      <c r="D2724" s="108"/>
      <c r="E2724" s="108"/>
      <c r="X2724" s="108"/>
      <c r="AC2724" s="108"/>
      <c r="AZ2724" s="108"/>
      <c r="BA2724" s="108"/>
      <c r="BL2724" s="108"/>
      <c r="BM2724" s="108"/>
    </row>
    <row r="2725" spans="4:65" ht="12.75">
      <c r="D2725" s="108"/>
      <c r="E2725" s="108"/>
      <c r="X2725" s="108"/>
      <c r="AC2725" s="108"/>
      <c r="AZ2725" s="108"/>
      <c r="BA2725" s="108"/>
      <c r="BL2725" s="108"/>
      <c r="BM2725" s="108"/>
    </row>
    <row r="2726" spans="4:65" ht="12.75">
      <c r="D2726" s="108"/>
      <c r="E2726" s="108"/>
      <c r="X2726" s="108"/>
      <c r="AC2726" s="108"/>
      <c r="AZ2726" s="108"/>
      <c r="BA2726" s="108"/>
      <c r="BL2726" s="108"/>
      <c r="BM2726" s="108"/>
    </row>
    <row r="2727" spans="4:65" ht="12.75">
      <c r="D2727" s="108"/>
      <c r="E2727" s="108"/>
      <c r="X2727" s="108"/>
      <c r="AC2727" s="108"/>
      <c r="AZ2727" s="108"/>
      <c r="BA2727" s="108"/>
      <c r="BL2727" s="108"/>
      <c r="BM2727" s="108"/>
    </row>
    <row r="2728" spans="4:65" ht="12.75">
      <c r="D2728" s="108"/>
      <c r="E2728" s="108"/>
      <c r="X2728" s="108"/>
      <c r="AC2728" s="108"/>
      <c r="AZ2728" s="108"/>
      <c r="BA2728" s="108"/>
      <c r="BL2728" s="108"/>
      <c r="BM2728" s="108"/>
    </row>
    <row r="2729" spans="4:65" ht="12.75">
      <c r="D2729" s="108"/>
      <c r="E2729" s="108"/>
      <c r="X2729" s="108"/>
      <c r="AC2729" s="108"/>
      <c r="AZ2729" s="108"/>
      <c r="BA2729" s="108"/>
      <c r="BL2729" s="108"/>
      <c r="BM2729" s="108"/>
    </row>
    <row r="2730" spans="4:65" ht="12.75">
      <c r="D2730" s="108"/>
      <c r="E2730" s="108"/>
      <c r="X2730" s="108"/>
      <c r="AC2730" s="108"/>
      <c r="AZ2730" s="108"/>
      <c r="BA2730" s="108"/>
      <c r="BL2730" s="108"/>
      <c r="BM2730" s="108"/>
    </row>
    <row r="2731" spans="4:65" ht="12.75">
      <c r="D2731" s="108"/>
      <c r="E2731" s="108"/>
      <c r="X2731" s="108"/>
      <c r="AC2731" s="108"/>
      <c r="AZ2731" s="108"/>
      <c r="BA2731" s="108"/>
      <c r="BL2731" s="108"/>
      <c r="BM2731" s="108"/>
    </row>
    <row r="2732" spans="4:65" ht="12.75">
      <c r="D2732" s="108"/>
      <c r="E2732" s="108"/>
      <c r="X2732" s="108"/>
      <c r="AC2732" s="108"/>
      <c r="AZ2732" s="108"/>
      <c r="BA2732" s="108"/>
      <c r="BL2732" s="108"/>
      <c r="BM2732" s="108"/>
    </row>
    <row r="2733" spans="4:65" ht="12.75">
      <c r="D2733" s="108"/>
      <c r="E2733" s="108"/>
      <c r="X2733" s="108"/>
      <c r="AC2733" s="108"/>
      <c r="AZ2733" s="108"/>
      <c r="BA2733" s="108"/>
      <c r="BL2733" s="108"/>
      <c r="BM2733" s="108"/>
    </row>
    <row r="2734" spans="4:65" ht="12.75">
      <c r="D2734" s="108"/>
      <c r="E2734" s="108"/>
      <c r="X2734" s="108"/>
      <c r="AC2734" s="108"/>
      <c r="AZ2734" s="108"/>
      <c r="BA2734" s="108"/>
      <c r="BL2734" s="108"/>
      <c r="BM2734" s="108"/>
    </row>
    <row r="2735" spans="4:65" ht="12.75">
      <c r="D2735" s="108"/>
      <c r="E2735" s="108"/>
      <c r="X2735" s="108"/>
      <c r="AC2735" s="108"/>
      <c r="AZ2735" s="108"/>
      <c r="BA2735" s="108"/>
      <c r="BL2735" s="108"/>
      <c r="BM2735" s="108"/>
    </row>
    <row r="2736" spans="4:65" ht="12.75">
      <c r="D2736" s="108"/>
      <c r="E2736" s="108"/>
      <c r="X2736" s="108"/>
      <c r="AC2736" s="108"/>
      <c r="AZ2736" s="108"/>
      <c r="BA2736" s="108"/>
      <c r="BL2736" s="108"/>
      <c r="BM2736" s="108"/>
    </row>
    <row r="2737" spans="4:65" ht="12.75">
      <c r="D2737" s="108"/>
      <c r="E2737" s="108"/>
      <c r="X2737" s="108"/>
      <c r="AC2737" s="108"/>
      <c r="AZ2737" s="108"/>
      <c r="BA2737" s="108"/>
      <c r="BL2737" s="108"/>
      <c r="BM2737" s="108"/>
    </row>
    <row r="2738" spans="4:65" ht="12.75">
      <c r="D2738" s="108"/>
      <c r="E2738" s="108"/>
      <c r="X2738" s="108"/>
      <c r="AC2738" s="108"/>
      <c r="AZ2738" s="108"/>
      <c r="BA2738" s="108"/>
      <c r="BL2738" s="108"/>
      <c r="BM2738" s="108"/>
    </row>
    <row r="2739" spans="4:65" ht="12.75">
      <c r="D2739" s="108"/>
      <c r="E2739" s="108"/>
      <c r="X2739" s="108"/>
      <c r="AC2739" s="108"/>
      <c r="AZ2739" s="108"/>
      <c r="BA2739" s="108"/>
      <c r="BL2739" s="108"/>
      <c r="BM2739" s="108"/>
    </row>
    <row r="2740" spans="4:65" ht="12.75">
      <c r="D2740" s="108"/>
      <c r="E2740" s="108"/>
      <c r="X2740" s="108"/>
      <c r="AC2740" s="108"/>
      <c r="AZ2740" s="108"/>
      <c r="BA2740" s="108"/>
      <c r="BL2740" s="108"/>
      <c r="BM2740" s="108"/>
    </row>
    <row r="2741" spans="4:65" ht="12.75">
      <c r="D2741" s="108"/>
      <c r="E2741" s="108"/>
      <c r="X2741" s="108"/>
      <c r="AC2741" s="108"/>
      <c r="AZ2741" s="108"/>
      <c r="BA2741" s="108"/>
      <c r="BL2741" s="108"/>
      <c r="BM2741" s="108"/>
    </row>
    <row r="2742" spans="4:65" ht="12.75">
      <c r="D2742" s="108"/>
      <c r="E2742" s="108"/>
      <c r="X2742" s="108"/>
      <c r="AC2742" s="108"/>
      <c r="AZ2742" s="108"/>
      <c r="BA2742" s="108"/>
      <c r="BL2742" s="108"/>
      <c r="BM2742" s="108"/>
    </row>
    <row r="2743" spans="4:65" ht="12.75">
      <c r="D2743" s="108"/>
      <c r="E2743" s="108"/>
      <c r="X2743" s="108"/>
      <c r="AC2743" s="108"/>
      <c r="AZ2743" s="108"/>
      <c r="BA2743" s="108"/>
      <c r="BL2743" s="108"/>
      <c r="BM2743" s="108"/>
    </row>
    <row r="2744" spans="4:65" ht="12.75">
      <c r="D2744" s="108"/>
      <c r="E2744" s="108"/>
      <c r="X2744" s="108"/>
      <c r="AC2744" s="108"/>
      <c r="AZ2744" s="108"/>
      <c r="BA2744" s="108"/>
      <c r="BL2744" s="108"/>
      <c r="BM2744" s="108"/>
    </row>
    <row r="2745" spans="4:65" ht="12.75">
      <c r="D2745" s="108"/>
      <c r="E2745" s="108"/>
      <c r="X2745" s="108"/>
      <c r="AC2745" s="108"/>
      <c r="AZ2745" s="108"/>
      <c r="BA2745" s="108"/>
      <c r="BL2745" s="108"/>
      <c r="BM2745" s="108"/>
    </row>
    <row r="2746" spans="4:65" ht="12.75">
      <c r="D2746" s="108"/>
      <c r="E2746" s="108"/>
      <c r="X2746" s="108"/>
      <c r="AC2746" s="108"/>
      <c r="AZ2746" s="108"/>
      <c r="BA2746" s="108"/>
      <c r="BL2746" s="108"/>
      <c r="BM2746" s="108"/>
    </row>
    <row r="2747" spans="4:65" ht="12.75">
      <c r="D2747" s="108"/>
      <c r="E2747" s="108"/>
      <c r="X2747" s="108"/>
      <c r="AC2747" s="108"/>
      <c r="AZ2747" s="108"/>
      <c r="BA2747" s="108"/>
      <c r="BL2747" s="108"/>
      <c r="BM2747" s="108"/>
    </row>
    <row r="2748" spans="4:65" ht="12.75">
      <c r="D2748" s="108"/>
      <c r="E2748" s="108"/>
      <c r="X2748" s="108"/>
      <c r="AC2748" s="108"/>
      <c r="AZ2748" s="108"/>
      <c r="BA2748" s="108"/>
      <c r="BL2748" s="108"/>
      <c r="BM2748" s="108"/>
    </row>
    <row r="2749" spans="4:65" ht="12.75">
      <c r="D2749" s="108"/>
      <c r="E2749" s="108"/>
      <c r="X2749" s="108"/>
      <c r="AC2749" s="108"/>
      <c r="AZ2749" s="108"/>
      <c r="BA2749" s="108"/>
      <c r="BL2749" s="108"/>
      <c r="BM2749" s="108"/>
    </row>
    <row r="2750" spans="4:65" ht="12.75">
      <c r="D2750" s="108"/>
      <c r="E2750" s="108"/>
      <c r="X2750" s="108"/>
      <c r="AC2750" s="108"/>
      <c r="AZ2750" s="108"/>
      <c r="BA2750" s="108"/>
      <c r="BL2750" s="108"/>
      <c r="BM2750" s="108"/>
    </row>
    <row r="2751" spans="4:65" ht="12.75">
      <c r="D2751" s="108"/>
      <c r="E2751" s="108"/>
      <c r="X2751" s="108"/>
      <c r="AC2751" s="108"/>
      <c r="AZ2751" s="108"/>
      <c r="BA2751" s="108"/>
      <c r="BL2751" s="108"/>
      <c r="BM2751" s="108"/>
    </row>
    <row r="2752" spans="4:65" ht="12.75">
      <c r="D2752" s="108"/>
      <c r="E2752" s="108"/>
      <c r="X2752" s="108"/>
      <c r="AC2752" s="108"/>
      <c r="AZ2752" s="108"/>
      <c r="BA2752" s="108"/>
      <c r="BL2752" s="108"/>
      <c r="BM2752" s="108"/>
    </row>
    <row r="2753" spans="4:65" ht="12.75">
      <c r="D2753" s="108"/>
      <c r="E2753" s="108"/>
      <c r="X2753" s="108"/>
      <c r="AC2753" s="108"/>
      <c r="AZ2753" s="108"/>
      <c r="BA2753" s="108"/>
      <c r="BL2753" s="108"/>
      <c r="BM2753" s="108"/>
    </row>
    <row r="2754" spans="4:65" ht="12.75">
      <c r="D2754" s="108"/>
      <c r="E2754" s="108"/>
      <c r="X2754" s="108"/>
      <c r="AC2754" s="108"/>
      <c r="AZ2754" s="108"/>
      <c r="BA2754" s="108"/>
      <c r="BL2754" s="108"/>
      <c r="BM2754" s="108"/>
    </row>
    <row r="2755" spans="4:65" ht="12.75">
      <c r="D2755" s="108"/>
      <c r="E2755" s="108"/>
      <c r="X2755" s="108"/>
      <c r="AC2755" s="108"/>
      <c r="AZ2755" s="108"/>
      <c r="BA2755" s="108"/>
      <c r="BL2755" s="108"/>
      <c r="BM2755" s="108"/>
    </row>
    <row r="2756" spans="4:65" ht="12.75">
      <c r="D2756" s="108"/>
      <c r="E2756" s="108"/>
      <c r="X2756" s="108"/>
      <c r="AC2756" s="108"/>
      <c r="AZ2756" s="108"/>
      <c r="BA2756" s="108"/>
      <c r="BL2756" s="108"/>
      <c r="BM2756" s="108"/>
    </row>
    <row r="2757" spans="4:65" ht="12.75">
      <c r="D2757" s="108"/>
      <c r="E2757" s="108"/>
      <c r="X2757" s="108"/>
      <c r="AC2757" s="108"/>
      <c r="AZ2757" s="108"/>
      <c r="BA2757" s="108"/>
      <c r="BL2757" s="108"/>
      <c r="BM2757" s="108"/>
    </row>
    <row r="2758" spans="4:65" ht="12.75">
      <c r="D2758" s="108"/>
      <c r="E2758" s="108"/>
      <c r="X2758" s="108"/>
      <c r="AC2758" s="108"/>
      <c r="AZ2758" s="108"/>
      <c r="BA2758" s="108"/>
      <c r="BL2758" s="108"/>
      <c r="BM2758" s="108"/>
    </row>
    <row r="2759" spans="4:65" ht="12.75">
      <c r="D2759" s="108"/>
      <c r="E2759" s="108"/>
      <c r="X2759" s="108"/>
      <c r="AC2759" s="108"/>
      <c r="AZ2759" s="108"/>
      <c r="BA2759" s="108"/>
      <c r="BL2759" s="108"/>
      <c r="BM2759" s="108"/>
    </row>
    <row r="2760" spans="4:65" ht="12.75">
      <c r="D2760" s="108"/>
      <c r="E2760" s="108"/>
      <c r="X2760" s="108"/>
      <c r="AC2760" s="108"/>
      <c r="AZ2760" s="108"/>
      <c r="BA2760" s="108"/>
      <c r="BL2760" s="108"/>
      <c r="BM2760" s="108"/>
    </row>
    <row r="2761" spans="4:65" ht="12.75">
      <c r="D2761" s="108"/>
      <c r="E2761" s="108"/>
      <c r="X2761" s="108"/>
      <c r="AC2761" s="108"/>
      <c r="AZ2761" s="108"/>
      <c r="BA2761" s="108"/>
      <c r="BL2761" s="108"/>
      <c r="BM2761" s="108"/>
    </row>
    <row r="2762" spans="4:65" ht="12.75">
      <c r="D2762" s="108"/>
      <c r="E2762" s="108"/>
      <c r="X2762" s="108"/>
      <c r="AC2762" s="108"/>
      <c r="AZ2762" s="108"/>
      <c r="BA2762" s="108"/>
      <c r="BL2762" s="108"/>
      <c r="BM2762" s="108"/>
    </row>
    <row r="2763" spans="4:65" ht="12.75">
      <c r="D2763" s="108"/>
      <c r="E2763" s="108"/>
      <c r="X2763" s="108"/>
      <c r="AC2763" s="108"/>
      <c r="AZ2763" s="108"/>
      <c r="BA2763" s="108"/>
      <c r="BL2763" s="108"/>
      <c r="BM2763" s="108"/>
    </row>
    <row r="2764" spans="4:65" ht="12.75">
      <c r="D2764" s="108"/>
      <c r="E2764" s="108"/>
      <c r="X2764" s="108"/>
      <c r="AC2764" s="108"/>
      <c r="AZ2764" s="108"/>
      <c r="BA2764" s="108"/>
      <c r="BL2764" s="108"/>
      <c r="BM2764" s="108"/>
    </row>
    <row r="2765" spans="4:65" ht="12.75">
      <c r="D2765" s="108"/>
      <c r="E2765" s="108"/>
      <c r="X2765" s="108"/>
      <c r="AC2765" s="108"/>
      <c r="AZ2765" s="108"/>
      <c r="BA2765" s="108"/>
      <c r="BL2765" s="108"/>
      <c r="BM2765" s="108"/>
    </row>
    <row r="2766" spans="4:65" ht="12.75">
      <c r="D2766" s="108"/>
      <c r="E2766" s="108"/>
      <c r="X2766" s="108"/>
      <c r="AC2766" s="108"/>
      <c r="AZ2766" s="108"/>
      <c r="BA2766" s="108"/>
      <c r="BL2766" s="108"/>
      <c r="BM2766" s="108"/>
    </row>
    <row r="2767" spans="4:65" ht="12.75">
      <c r="D2767" s="108"/>
      <c r="E2767" s="108"/>
      <c r="X2767" s="108"/>
      <c r="AC2767" s="108"/>
      <c r="AT2767" s="136"/>
      <c r="AZ2767" s="108"/>
      <c r="BA2767" s="108"/>
      <c r="BL2767" s="108"/>
      <c r="BM2767" s="108"/>
    </row>
    <row r="2768" spans="4:65" ht="12.75">
      <c r="D2768" s="108"/>
      <c r="E2768" s="108"/>
      <c r="X2768" s="108"/>
      <c r="AC2768" s="108"/>
      <c r="AZ2768" s="108"/>
      <c r="BA2768" s="108"/>
      <c r="BL2768" s="108"/>
      <c r="BM2768" s="108"/>
    </row>
    <row r="2769" spans="4:65" ht="12.75">
      <c r="D2769" s="108"/>
      <c r="E2769" s="108"/>
      <c r="X2769" s="108"/>
      <c r="AC2769" s="108"/>
      <c r="AZ2769" s="108"/>
      <c r="BA2769" s="108"/>
      <c r="BL2769" s="108"/>
      <c r="BM2769" s="108"/>
    </row>
    <row r="2770" spans="4:65" ht="12.75">
      <c r="D2770" s="108"/>
      <c r="E2770" s="108"/>
      <c r="X2770" s="108"/>
      <c r="AC2770" s="108"/>
      <c r="AZ2770" s="108"/>
      <c r="BA2770" s="108"/>
      <c r="BL2770" s="108"/>
      <c r="BM2770" s="108"/>
    </row>
    <row r="2771" spans="4:65" ht="12.75">
      <c r="D2771" s="108"/>
      <c r="E2771" s="108"/>
      <c r="X2771" s="108"/>
      <c r="AC2771" s="108"/>
      <c r="AZ2771" s="108"/>
      <c r="BA2771" s="108"/>
      <c r="BL2771" s="108"/>
      <c r="BM2771" s="108"/>
    </row>
    <row r="2772" spans="4:65" ht="12.75">
      <c r="D2772" s="108"/>
      <c r="E2772" s="108"/>
      <c r="X2772" s="108"/>
      <c r="AC2772" s="108"/>
      <c r="AZ2772" s="108"/>
      <c r="BA2772" s="108"/>
      <c r="BL2772" s="108"/>
      <c r="BM2772" s="108"/>
    </row>
    <row r="2773" spans="4:65" ht="12.75">
      <c r="D2773" s="108"/>
      <c r="E2773" s="108"/>
      <c r="X2773" s="108"/>
      <c r="AC2773" s="108"/>
      <c r="AZ2773" s="108"/>
      <c r="BA2773" s="108"/>
      <c r="BL2773" s="108"/>
      <c r="BM2773" s="108"/>
    </row>
    <row r="2774" spans="4:65" ht="12.75">
      <c r="D2774" s="108"/>
      <c r="E2774" s="108"/>
      <c r="X2774" s="108"/>
      <c r="AC2774" s="108"/>
      <c r="AZ2774" s="108"/>
      <c r="BA2774" s="108"/>
      <c r="BL2774" s="108"/>
      <c r="BM2774" s="108"/>
    </row>
    <row r="2775" spans="4:65" ht="12.75">
      <c r="D2775" s="108"/>
      <c r="E2775" s="108"/>
      <c r="X2775" s="108"/>
      <c r="AC2775" s="108"/>
      <c r="AZ2775" s="108"/>
      <c r="BA2775" s="108"/>
      <c r="BL2775" s="108"/>
      <c r="BM2775" s="108"/>
    </row>
    <row r="2776" spans="4:65" ht="12.75">
      <c r="D2776" s="108"/>
      <c r="E2776" s="108"/>
      <c r="X2776" s="108"/>
      <c r="AC2776" s="108"/>
      <c r="AZ2776" s="108"/>
      <c r="BA2776" s="108"/>
      <c r="BL2776" s="108"/>
      <c r="BM2776" s="108"/>
    </row>
    <row r="2777" spans="4:65" ht="12.75">
      <c r="D2777" s="108"/>
      <c r="E2777" s="108"/>
      <c r="X2777" s="108"/>
      <c r="AC2777" s="108"/>
      <c r="AZ2777" s="108"/>
      <c r="BA2777" s="108"/>
      <c r="BL2777" s="108"/>
      <c r="BM2777" s="108"/>
    </row>
    <row r="2778" spans="4:65" ht="12.75">
      <c r="D2778" s="108"/>
      <c r="E2778" s="108"/>
      <c r="X2778" s="108"/>
      <c r="AC2778" s="108"/>
      <c r="AZ2778" s="108"/>
      <c r="BA2778" s="108"/>
      <c r="BL2778" s="108"/>
      <c r="BM2778" s="108"/>
    </row>
    <row r="2779" spans="4:65" ht="12.75">
      <c r="D2779" s="108"/>
      <c r="E2779" s="108"/>
      <c r="X2779" s="108"/>
      <c r="AC2779" s="108"/>
      <c r="AZ2779" s="108"/>
      <c r="BA2779" s="108"/>
      <c r="BL2779" s="108"/>
      <c r="BM2779" s="108"/>
    </row>
    <row r="2780" spans="4:65" ht="12.75">
      <c r="D2780" s="108"/>
      <c r="E2780" s="108"/>
      <c r="X2780" s="108"/>
      <c r="AC2780" s="108"/>
      <c r="AZ2780" s="108"/>
      <c r="BA2780" s="108"/>
      <c r="BL2780" s="108"/>
      <c r="BM2780" s="108"/>
    </row>
    <row r="2781" spans="4:65" ht="12.75">
      <c r="D2781" s="108"/>
      <c r="E2781" s="108"/>
      <c r="X2781" s="108"/>
      <c r="AC2781" s="108"/>
      <c r="AZ2781" s="108"/>
      <c r="BA2781" s="108"/>
      <c r="BL2781" s="108"/>
      <c r="BM2781" s="108"/>
    </row>
    <row r="2782" spans="4:65" ht="12.75">
      <c r="D2782" s="108"/>
      <c r="E2782" s="108"/>
      <c r="X2782" s="108"/>
      <c r="AC2782" s="108"/>
      <c r="AZ2782" s="108"/>
      <c r="BA2782" s="108"/>
      <c r="BL2782" s="108"/>
      <c r="BM2782" s="108"/>
    </row>
    <row r="2783" spans="4:65" ht="12.75">
      <c r="D2783" s="108"/>
      <c r="E2783" s="108"/>
      <c r="X2783" s="108"/>
      <c r="AC2783" s="108"/>
      <c r="AZ2783" s="108"/>
      <c r="BA2783" s="108"/>
      <c r="BL2783" s="108"/>
      <c r="BM2783" s="108"/>
    </row>
    <row r="2784" spans="4:65" ht="12.75">
      <c r="D2784" s="108"/>
      <c r="E2784" s="108"/>
      <c r="X2784" s="108"/>
      <c r="AC2784" s="108"/>
      <c r="AZ2784" s="108"/>
      <c r="BA2784" s="108"/>
      <c r="BL2784" s="108"/>
      <c r="BM2784" s="108"/>
    </row>
    <row r="2785" spans="4:65" ht="12.75">
      <c r="D2785" s="108"/>
      <c r="E2785" s="108"/>
      <c r="X2785" s="108"/>
      <c r="AC2785" s="108"/>
      <c r="AZ2785" s="108"/>
      <c r="BA2785" s="108"/>
      <c r="BL2785" s="108"/>
      <c r="BM2785" s="108"/>
    </row>
    <row r="2786" spans="4:65" ht="12.75">
      <c r="D2786" s="108"/>
      <c r="E2786" s="108"/>
      <c r="X2786" s="108"/>
      <c r="AC2786" s="108"/>
      <c r="AZ2786" s="108"/>
      <c r="BA2786" s="108"/>
      <c r="BL2786" s="108"/>
      <c r="BM2786" s="108"/>
    </row>
    <row r="2787" spans="4:65" ht="12.75">
      <c r="D2787" s="108"/>
      <c r="E2787" s="108"/>
      <c r="X2787" s="108"/>
      <c r="AC2787" s="108"/>
      <c r="AZ2787" s="108"/>
      <c r="BA2787" s="108"/>
      <c r="BL2787" s="108"/>
      <c r="BM2787" s="108"/>
    </row>
    <row r="2788" spans="4:65" ht="12.75">
      <c r="D2788" s="108"/>
      <c r="E2788" s="108"/>
      <c r="X2788" s="108"/>
      <c r="AC2788" s="108"/>
      <c r="AZ2788" s="108"/>
      <c r="BA2788" s="108"/>
      <c r="BL2788" s="108"/>
      <c r="BM2788" s="108"/>
    </row>
    <row r="2789" spans="4:65" ht="12.75">
      <c r="D2789" s="108"/>
      <c r="E2789" s="108"/>
      <c r="X2789" s="108"/>
      <c r="AC2789" s="108"/>
      <c r="AZ2789" s="108"/>
      <c r="BA2789" s="108"/>
      <c r="BL2789" s="108"/>
      <c r="BM2789" s="108"/>
    </row>
    <row r="2790" spans="4:65" ht="12.75">
      <c r="D2790" s="108"/>
      <c r="E2790" s="108"/>
      <c r="X2790" s="108"/>
      <c r="AC2790" s="108"/>
      <c r="AZ2790" s="108"/>
      <c r="BA2790" s="108"/>
      <c r="BL2790" s="108"/>
      <c r="BM2790" s="108"/>
    </row>
    <row r="2791" spans="4:65" ht="12.75">
      <c r="D2791" s="108"/>
      <c r="E2791" s="108"/>
      <c r="X2791" s="108"/>
      <c r="AC2791" s="108"/>
      <c r="AZ2791" s="108"/>
      <c r="BA2791" s="108"/>
      <c r="BL2791" s="108"/>
      <c r="BM2791" s="108"/>
    </row>
    <row r="2792" spans="4:52" ht="12.75">
      <c r="D2792" s="108"/>
      <c r="E2792" s="108"/>
      <c r="X2792" s="108"/>
      <c r="AC2792" s="108"/>
      <c r="AZ2792" s="108"/>
    </row>
    <row r="2793" spans="4:65" ht="12.75">
      <c r="D2793" s="108"/>
      <c r="E2793" s="108"/>
      <c r="X2793" s="108"/>
      <c r="AC2793" s="108"/>
      <c r="AZ2793" s="108"/>
      <c r="BA2793" s="108"/>
      <c r="BL2793" s="108"/>
      <c r="BM2793" s="108"/>
    </row>
    <row r="2794" spans="4:65" ht="12.75">
      <c r="D2794" s="108"/>
      <c r="E2794" s="108"/>
      <c r="X2794" s="108"/>
      <c r="AC2794" s="108"/>
      <c r="AZ2794" s="108"/>
      <c r="BA2794" s="108"/>
      <c r="BL2794" s="108"/>
      <c r="BM2794" s="108"/>
    </row>
    <row r="2795" spans="4:65" ht="12.75">
      <c r="D2795" s="108"/>
      <c r="E2795" s="108"/>
      <c r="X2795" s="108"/>
      <c r="AC2795" s="108"/>
      <c r="AZ2795" s="108"/>
      <c r="BA2795" s="108"/>
      <c r="BL2795" s="108"/>
      <c r="BM2795" s="108"/>
    </row>
    <row r="2796" spans="4:65" ht="12.75">
      <c r="D2796" s="108"/>
      <c r="E2796" s="108"/>
      <c r="X2796" s="108"/>
      <c r="AC2796" s="108"/>
      <c r="AZ2796" s="108"/>
      <c r="BA2796" s="108"/>
      <c r="BL2796" s="108"/>
      <c r="BM2796" s="108"/>
    </row>
    <row r="2797" spans="4:65" ht="12.75">
      <c r="D2797" s="108"/>
      <c r="E2797" s="108"/>
      <c r="X2797" s="108"/>
      <c r="AC2797" s="108"/>
      <c r="AZ2797" s="108"/>
      <c r="BA2797" s="108"/>
      <c r="BL2797" s="108"/>
      <c r="BM2797" s="108"/>
    </row>
    <row r="2798" spans="4:65" ht="12.75">
      <c r="D2798" s="108"/>
      <c r="E2798" s="108"/>
      <c r="X2798" s="108"/>
      <c r="AC2798" s="108"/>
      <c r="AZ2798" s="108"/>
      <c r="BA2798" s="108"/>
      <c r="BL2798" s="108"/>
      <c r="BM2798" s="108"/>
    </row>
    <row r="2799" spans="4:65" ht="12.75">
      <c r="D2799" s="108"/>
      <c r="E2799" s="108"/>
      <c r="X2799" s="108"/>
      <c r="AC2799" s="108"/>
      <c r="AZ2799" s="108"/>
      <c r="BA2799" s="108"/>
      <c r="BL2799" s="108"/>
      <c r="BM2799" s="108"/>
    </row>
    <row r="2800" spans="4:65" ht="12.75">
      <c r="D2800" s="108"/>
      <c r="E2800" s="108"/>
      <c r="X2800" s="108"/>
      <c r="AC2800" s="108"/>
      <c r="AZ2800" s="108"/>
      <c r="BA2800" s="108"/>
      <c r="BL2800" s="108"/>
      <c r="BM2800" s="108"/>
    </row>
    <row r="2801" spans="4:65" ht="12.75">
      <c r="D2801" s="108"/>
      <c r="E2801" s="108"/>
      <c r="X2801" s="108"/>
      <c r="AC2801" s="108"/>
      <c r="AZ2801" s="108"/>
      <c r="BA2801" s="108"/>
      <c r="BL2801" s="108"/>
      <c r="BM2801" s="108"/>
    </row>
    <row r="2802" spans="4:64" ht="12.75">
      <c r="D2802" s="108"/>
      <c r="E2802" s="108"/>
      <c r="X2802" s="108"/>
      <c r="AC2802" s="108"/>
      <c r="AZ2802" s="108"/>
      <c r="BL2802" s="108"/>
    </row>
    <row r="2803" spans="4:64" ht="12.75">
      <c r="D2803" s="108"/>
      <c r="E2803" s="108"/>
      <c r="X2803" s="108"/>
      <c r="AC2803" s="108"/>
      <c r="AZ2803" s="108"/>
      <c r="BL2803" s="108"/>
    </row>
    <row r="2804" spans="4:65" ht="12.75">
      <c r="D2804" s="108"/>
      <c r="E2804" s="108"/>
      <c r="X2804" s="108"/>
      <c r="AC2804" s="108"/>
      <c r="AZ2804" s="108"/>
      <c r="BA2804" s="108"/>
      <c r="BL2804" s="108"/>
      <c r="BM2804" s="108"/>
    </row>
    <row r="2805" spans="4:65" ht="12.75">
      <c r="D2805" s="108"/>
      <c r="E2805" s="108"/>
      <c r="X2805" s="108"/>
      <c r="AC2805" s="108"/>
      <c r="AZ2805" s="108"/>
      <c r="BA2805" s="108"/>
      <c r="BL2805" s="108"/>
      <c r="BM2805" s="108"/>
    </row>
    <row r="2806" spans="4:65" ht="12.75">
      <c r="D2806" s="108"/>
      <c r="E2806" s="108"/>
      <c r="X2806" s="108"/>
      <c r="AC2806" s="108"/>
      <c r="AZ2806" s="108"/>
      <c r="BA2806" s="108"/>
      <c r="BL2806" s="108"/>
      <c r="BM2806" s="108"/>
    </row>
    <row r="2807" spans="4:65" ht="12.75">
      <c r="D2807" s="108"/>
      <c r="E2807" s="108"/>
      <c r="X2807" s="108"/>
      <c r="AC2807" s="108"/>
      <c r="AZ2807" s="108"/>
      <c r="BA2807" s="108"/>
      <c r="BL2807" s="108"/>
      <c r="BM2807" s="108"/>
    </row>
    <row r="2808" spans="4:65" ht="12.75">
      <c r="D2808" s="108"/>
      <c r="E2808" s="108"/>
      <c r="X2808" s="108"/>
      <c r="AC2808" s="108"/>
      <c r="AZ2808" s="108"/>
      <c r="BA2808" s="108"/>
      <c r="BL2808" s="108"/>
      <c r="BM2808" s="108"/>
    </row>
    <row r="2809" spans="4:65" ht="12.75">
      <c r="D2809" s="108"/>
      <c r="E2809" s="108"/>
      <c r="X2809" s="108"/>
      <c r="AC2809" s="108"/>
      <c r="AZ2809" s="108"/>
      <c r="BA2809" s="108"/>
      <c r="BL2809" s="108"/>
      <c r="BM2809" s="108"/>
    </row>
    <row r="2810" spans="4:65" ht="12.75">
      <c r="D2810" s="108"/>
      <c r="E2810" s="108"/>
      <c r="X2810" s="108"/>
      <c r="AC2810" s="108"/>
      <c r="AZ2810" s="108"/>
      <c r="BA2810" s="108"/>
      <c r="BL2810" s="108"/>
      <c r="BM2810" s="108"/>
    </row>
    <row r="2811" spans="4:65" ht="12.75">
      <c r="D2811" s="108"/>
      <c r="E2811" s="108"/>
      <c r="X2811" s="108"/>
      <c r="AC2811" s="108"/>
      <c r="AZ2811" s="108"/>
      <c r="BA2811" s="108"/>
      <c r="BL2811" s="108"/>
      <c r="BM2811" s="108"/>
    </row>
    <row r="2812" spans="4:52" ht="12.75">
      <c r="D2812" s="108"/>
      <c r="E2812" s="108"/>
      <c r="X2812" s="108"/>
      <c r="AC2812" s="108"/>
      <c r="AZ2812" s="108"/>
    </row>
    <row r="2813" spans="4:65" ht="12.75">
      <c r="D2813" s="108"/>
      <c r="E2813" s="108"/>
      <c r="X2813" s="108"/>
      <c r="AC2813" s="108"/>
      <c r="AZ2813" s="108"/>
      <c r="BA2813" s="108"/>
      <c r="BL2813" s="108"/>
      <c r="BM2813" s="108"/>
    </row>
    <row r="2814" spans="4:65" ht="12.75">
      <c r="D2814" s="108"/>
      <c r="E2814" s="108"/>
      <c r="X2814" s="108"/>
      <c r="AC2814" s="108"/>
      <c r="AZ2814" s="108"/>
      <c r="BA2814" s="108"/>
      <c r="BL2814" s="108"/>
      <c r="BM2814" s="108"/>
    </row>
    <row r="2815" spans="4:65" ht="12.75">
      <c r="D2815" s="108"/>
      <c r="E2815" s="108"/>
      <c r="X2815" s="108"/>
      <c r="AC2815" s="108"/>
      <c r="AZ2815" s="108"/>
      <c r="BA2815" s="108"/>
      <c r="BL2815" s="108"/>
      <c r="BM2815" s="108"/>
    </row>
    <row r="2816" spans="4:64" ht="12.75">
      <c r="D2816" s="108"/>
      <c r="E2816" s="108"/>
      <c r="X2816" s="108"/>
      <c r="AC2816" s="108"/>
      <c r="AZ2816" s="108"/>
      <c r="BL2816" s="108"/>
    </row>
    <row r="2817" spans="4:64" ht="12.75">
      <c r="D2817" s="108"/>
      <c r="E2817" s="108"/>
      <c r="X2817" s="108"/>
      <c r="AC2817" s="108"/>
      <c r="AZ2817" s="108"/>
      <c r="BL2817" s="108"/>
    </row>
    <row r="2818" spans="4:64" ht="12.75">
      <c r="D2818" s="108"/>
      <c r="E2818" s="108"/>
      <c r="X2818" s="108"/>
      <c r="AC2818" s="108"/>
      <c r="AZ2818" s="108"/>
      <c r="BL2818" s="108"/>
    </row>
    <row r="2819" spans="4:64" ht="12.75">
      <c r="D2819" s="108"/>
      <c r="E2819" s="108"/>
      <c r="X2819" s="108"/>
      <c r="AC2819" s="108"/>
      <c r="AZ2819" s="108"/>
      <c r="BL2819" s="108"/>
    </row>
    <row r="2820" spans="4:64" ht="12.75">
      <c r="D2820" s="108"/>
      <c r="E2820" s="108"/>
      <c r="X2820" s="108"/>
      <c r="AC2820" s="108"/>
      <c r="AZ2820" s="108"/>
      <c r="BL2820" s="108"/>
    </row>
    <row r="2821" spans="4:65" ht="12.75">
      <c r="D2821" s="108"/>
      <c r="E2821" s="108"/>
      <c r="X2821" s="108"/>
      <c r="AC2821" s="108"/>
      <c r="AZ2821" s="108"/>
      <c r="BA2821" s="108"/>
      <c r="BL2821" s="108"/>
      <c r="BM2821" s="108"/>
    </row>
    <row r="2822" spans="4:65" ht="12.75">
      <c r="D2822" s="108"/>
      <c r="E2822" s="108"/>
      <c r="X2822" s="108"/>
      <c r="AC2822" s="108"/>
      <c r="AZ2822" s="108"/>
      <c r="BA2822" s="108"/>
      <c r="BL2822" s="108"/>
      <c r="BM2822" s="108"/>
    </row>
    <row r="2823" spans="4:65" ht="12.75">
      <c r="D2823" s="108"/>
      <c r="E2823" s="108"/>
      <c r="X2823" s="108"/>
      <c r="AC2823" s="108"/>
      <c r="AZ2823" s="108"/>
      <c r="BA2823" s="108"/>
      <c r="BL2823" s="108"/>
      <c r="BM2823" s="108"/>
    </row>
    <row r="2824" spans="4:65" ht="12.75">
      <c r="D2824" s="108"/>
      <c r="E2824" s="108"/>
      <c r="X2824" s="108"/>
      <c r="AC2824" s="108"/>
      <c r="AZ2824" s="108"/>
      <c r="BA2824" s="108"/>
      <c r="BL2824" s="108"/>
      <c r="BM2824" s="108"/>
    </row>
    <row r="2825" spans="4:65" ht="12.75">
      <c r="D2825" s="108"/>
      <c r="E2825" s="108"/>
      <c r="X2825" s="108"/>
      <c r="AC2825" s="108"/>
      <c r="AZ2825" s="108"/>
      <c r="BA2825" s="108"/>
      <c r="BL2825" s="108"/>
      <c r="BM2825" s="108"/>
    </row>
    <row r="2826" spans="4:65" ht="12.75">
      <c r="D2826" s="108"/>
      <c r="E2826" s="108"/>
      <c r="X2826" s="108"/>
      <c r="AC2826" s="108"/>
      <c r="AZ2826" s="108"/>
      <c r="BA2826" s="108"/>
      <c r="BL2826" s="108"/>
      <c r="BM2826" s="108"/>
    </row>
    <row r="2827" spans="4:64" ht="12.75">
      <c r="D2827" s="108"/>
      <c r="E2827" s="108"/>
      <c r="X2827" s="108"/>
      <c r="AC2827" s="108"/>
      <c r="AZ2827" s="108"/>
      <c r="BL2827" s="108"/>
    </row>
    <row r="2828" spans="4:65" ht="12.75">
      <c r="D2828" s="108"/>
      <c r="E2828" s="108"/>
      <c r="X2828" s="108"/>
      <c r="AC2828" s="108"/>
      <c r="AZ2828" s="108"/>
      <c r="BA2828" s="108"/>
      <c r="BL2828" s="108"/>
      <c r="BM2828" s="108"/>
    </row>
    <row r="2829" spans="4:65" ht="12.75">
      <c r="D2829" s="108"/>
      <c r="E2829" s="108"/>
      <c r="X2829" s="108"/>
      <c r="AC2829" s="108"/>
      <c r="AZ2829" s="108"/>
      <c r="BA2829" s="108"/>
      <c r="BL2829" s="108"/>
      <c r="BM2829" s="108"/>
    </row>
    <row r="2830" spans="4:65" ht="12.75">
      <c r="D2830" s="108"/>
      <c r="E2830" s="108"/>
      <c r="X2830" s="108"/>
      <c r="AC2830" s="108"/>
      <c r="AZ2830" s="108"/>
      <c r="BA2830" s="108"/>
      <c r="BL2830" s="108"/>
      <c r="BM2830" s="108"/>
    </row>
    <row r="2831" spans="4:64" ht="12.75">
      <c r="D2831" s="108"/>
      <c r="E2831" s="108"/>
      <c r="X2831" s="108"/>
      <c r="AC2831" s="108"/>
      <c r="AZ2831" s="108"/>
      <c r="BL2831" s="108"/>
    </row>
    <row r="2832" spans="4:52" ht="12.75">
      <c r="D2832" s="108"/>
      <c r="E2832" s="108"/>
      <c r="X2832" s="108"/>
      <c r="AC2832" s="108"/>
      <c r="AZ2832" s="108"/>
    </row>
    <row r="2833" spans="4:65" ht="12.75">
      <c r="D2833" s="108"/>
      <c r="E2833" s="108"/>
      <c r="X2833" s="108"/>
      <c r="AC2833" s="108"/>
      <c r="AZ2833" s="108"/>
      <c r="BA2833" s="108"/>
      <c r="BL2833" s="108"/>
      <c r="BM2833" s="108"/>
    </row>
    <row r="2834" spans="4:65" ht="12.75">
      <c r="D2834" s="108"/>
      <c r="E2834" s="108"/>
      <c r="X2834" s="108"/>
      <c r="AC2834" s="108"/>
      <c r="AZ2834" s="108"/>
      <c r="BA2834" s="108"/>
      <c r="BL2834" s="108"/>
      <c r="BM2834" s="108"/>
    </row>
    <row r="2835" spans="4:65" ht="12.75">
      <c r="D2835" s="108"/>
      <c r="E2835" s="108"/>
      <c r="X2835" s="108"/>
      <c r="AC2835" s="108"/>
      <c r="AZ2835" s="108"/>
      <c r="BA2835" s="108"/>
      <c r="BL2835" s="108"/>
      <c r="BM2835" s="108"/>
    </row>
    <row r="2836" spans="4:65" ht="12.75">
      <c r="D2836" s="108"/>
      <c r="E2836" s="108"/>
      <c r="X2836" s="108"/>
      <c r="AC2836" s="108"/>
      <c r="AZ2836" s="108"/>
      <c r="BA2836" s="108"/>
      <c r="BL2836" s="108"/>
      <c r="BM2836" s="108"/>
    </row>
    <row r="2837" spans="4:65" ht="12.75">
      <c r="D2837" s="108"/>
      <c r="E2837" s="108"/>
      <c r="X2837" s="108"/>
      <c r="AC2837" s="108"/>
      <c r="AZ2837" s="108"/>
      <c r="BA2837" s="108"/>
      <c r="BL2837" s="108"/>
      <c r="BM2837" s="108"/>
    </row>
    <row r="2838" spans="4:65" ht="12.75">
      <c r="D2838" s="108"/>
      <c r="E2838" s="108"/>
      <c r="X2838" s="108"/>
      <c r="AC2838" s="108"/>
      <c r="AZ2838" s="108"/>
      <c r="BA2838" s="108"/>
      <c r="BL2838" s="108"/>
      <c r="BM2838" s="108"/>
    </row>
    <row r="2839" spans="4:65" ht="12.75">
      <c r="D2839" s="108"/>
      <c r="E2839" s="108"/>
      <c r="X2839" s="108"/>
      <c r="AC2839" s="108"/>
      <c r="AZ2839" s="108"/>
      <c r="BA2839" s="108"/>
      <c r="BL2839" s="108"/>
      <c r="BM2839" s="108"/>
    </row>
    <row r="2840" spans="4:65" ht="12.75">
      <c r="D2840" s="108"/>
      <c r="E2840" s="108"/>
      <c r="X2840" s="108"/>
      <c r="AC2840" s="108"/>
      <c r="AZ2840" s="108"/>
      <c r="BA2840" s="108"/>
      <c r="BL2840" s="108"/>
      <c r="BM2840" s="108"/>
    </row>
    <row r="2841" spans="4:65" ht="12.75">
      <c r="D2841" s="108"/>
      <c r="E2841" s="108"/>
      <c r="X2841" s="108"/>
      <c r="AC2841" s="108"/>
      <c r="AZ2841" s="108"/>
      <c r="BA2841" s="108"/>
      <c r="BL2841" s="108"/>
      <c r="BM2841" s="108"/>
    </row>
    <row r="2842" spans="4:65" ht="12.75">
      <c r="D2842" s="108"/>
      <c r="E2842" s="108"/>
      <c r="X2842" s="108"/>
      <c r="AC2842" s="108"/>
      <c r="AZ2842" s="108"/>
      <c r="BA2842" s="108"/>
      <c r="BL2842" s="108"/>
      <c r="BM2842" s="108"/>
    </row>
    <row r="2843" spans="4:65" ht="12.75">
      <c r="D2843" s="108"/>
      <c r="E2843" s="108"/>
      <c r="X2843" s="108"/>
      <c r="AC2843" s="108"/>
      <c r="AZ2843" s="108"/>
      <c r="BA2843" s="108"/>
      <c r="BL2843" s="108"/>
      <c r="BM2843" s="108"/>
    </row>
    <row r="2844" spans="4:65" ht="12.75">
      <c r="D2844" s="108"/>
      <c r="E2844" s="108"/>
      <c r="X2844" s="108"/>
      <c r="AC2844" s="108"/>
      <c r="AZ2844" s="108"/>
      <c r="BA2844" s="108"/>
      <c r="BL2844" s="108"/>
      <c r="BM2844" s="108"/>
    </row>
    <row r="2845" spans="4:65" ht="12.75">
      <c r="D2845" s="108"/>
      <c r="E2845" s="108"/>
      <c r="X2845" s="108"/>
      <c r="AC2845" s="108"/>
      <c r="AZ2845" s="108"/>
      <c r="BA2845" s="108"/>
      <c r="BL2845" s="108"/>
      <c r="BM2845" s="108"/>
    </row>
    <row r="2846" spans="4:65" ht="12.75">
      <c r="D2846" s="108"/>
      <c r="E2846" s="108"/>
      <c r="X2846" s="108"/>
      <c r="AC2846" s="108"/>
      <c r="AZ2846" s="108"/>
      <c r="BA2846" s="108"/>
      <c r="BL2846" s="108"/>
      <c r="BM2846" s="108"/>
    </row>
    <row r="2847" spans="4:65" ht="12.75">
      <c r="D2847" s="108"/>
      <c r="E2847" s="108"/>
      <c r="X2847" s="108"/>
      <c r="AC2847" s="108"/>
      <c r="AZ2847" s="108"/>
      <c r="BA2847" s="108"/>
      <c r="BL2847" s="108"/>
      <c r="BM2847" s="108"/>
    </row>
    <row r="2848" spans="4:65" ht="12.75">
      <c r="D2848" s="108"/>
      <c r="E2848" s="108"/>
      <c r="X2848" s="108"/>
      <c r="AC2848" s="108"/>
      <c r="AZ2848" s="108"/>
      <c r="BA2848" s="108"/>
      <c r="BL2848" s="108"/>
      <c r="BM2848" s="108"/>
    </row>
    <row r="2849" spans="4:65" ht="12.75">
      <c r="D2849" s="108"/>
      <c r="E2849" s="108"/>
      <c r="X2849" s="108"/>
      <c r="AC2849" s="108"/>
      <c r="AZ2849" s="108"/>
      <c r="BA2849" s="108"/>
      <c r="BL2849" s="108"/>
      <c r="BM2849" s="108"/>
    </row>
    <row r="2850" spans="4:65" ht="12.75">
      <c r="D2850" s="108"/>
      <c r="E2850" s="108"/>
      <c r="X2850" s="108"/>
      <c r="AC2850" s="108"/>
      <c r="AZ2850" s="108"/>
      <c r="BA2850" s="108"/>
      <c r="BL2850" s="108"/>
      <c r="BM2850" s="108"/>
    </row>
    <row r="2851" spans="4:64" ht="12.75">
      <c r="D2851" s="108"/>
      <c r="E2851" s="108"/>
      <c r="X2851" s="108"/>
      <c r="AC2851" s="108"/>
      <c r="AZ2851" s="108"/>
      <c r="BL2851" s="108"/>
    </row>
    <row r="2852" spans="4:65" ht="12.75">
      <c r="D2852" s="108"/>
      <c r="E2852" s="108"/>
      <c r="X2852" s="108"/>
      <c r="AC2852" s="108"/>
      <c r="AZ2852" s="108"/>
      <c r="BA2852" s="108"/>
      <c r="BL2852" s="108"/>
      <c r="BM2852" s="108"/>
    </row>
    <row r="2853" spans="4:65" ht="12.75">
      <c r="D2853" s="108"/>
      <c r="E2853" s="108"/>
      <c r="X2853" s="108"/>
      <c r="AC2853" s="108"/>
      <c r="AZ2853" s="108"/>
      <c r="BA2853" s="108"/>
      <c r="BL2853" s="108"/>
      <c r="BM2853" s="108"/>
    </row>
    <row r="2854" spans="4:65" ht="12.75">
      <c r="D2854" s="108"/>
      <c r="E2854" s="108"/>
      <c r="X2854" s="108"/>
      <c r="AC2854" s="108"/>
      <c r="AZ2854" s="108"/>
      <c r="BA2854" s="108"/>
      <c r="BL2854" s="108"/>
      <c r="BM2854" s="108"/>
    </row>
    <row r="2855" spans="4:65" ht="12.75">
      <c r="D2855" s="108"/>
      <c r="E2855" s="108"/>
      <c r="X2855" s="108"/>
      <c r="AC2855" s="108"/>
      <c r="AZ2855" s="108"/>
      <c r="BA2855" s="108"/>
      <c r="BL2855" s="108"/>
      <c r="BM2855" s="108"/>
    </row>
    <row r="2856" spans="4:65" ht="12.75">
      <c r="D2856" s="108"/>
      <c r="E2856" s="108"/>
      <c r="X2856" s="108"/>
      <c r="AC2856" s="108"/>
      <c r="AZ2856" s="108"/>
      <c r="BA2856" s="108"/>
      <c r="BL2856" s="108"/>
      <c r="BM2856" s="108"/>
    </row>
    <row r="2857" spans="4:65" ht="12.75">
      <c r="D2857" s="108"/>
      <c r="E2857" s="108"/>
      <c r="X2857" s="108"/>
      <c r="AC2857" s="108"/>
      <c r="AZ2857" s="108"/>
      <c r="BA2857" s="108"/>
      <c r="BL2857" s="108"/>
      <c r="BM2857" s="108"/>
    </row>
    <row r="2858" spans="4:65" ht="12.75">
      <c r="D2858" s="108"/>
      <c r="E2858" s="108"/>
      <c r="X2858" s="108"/>
      <c r="AC2858" s="108"/>
      <c r="AZ2858" s="108"/>
      <c r="BA2858" s="108"/>
      <c r="BL2858" s="108"/>
      <c r="BM2858" s="108"/>
    </row>
    <row r="2859" spans="4:65" ht="12.75">
      <c r="D2859" s="108"/>
      <c r="E2859" s="108"/>
      <c r="X2859" s="108"/>
      <c r="AC2859" s="108"/>
      <c r="AZ2859" s="108"/>
      <c r="BA2859" s="108"/>
      <c r="BL2859" s="108"/>
      <c r="BM2859" s="108"/>
    </row>
    <row r="2860" spans="4:65" ht="12.75">
      <c r="D2860" s="108"/>
      <c r="E2860" s="108"/>
      <c r="X2860" s="108"/>
      <c r="AC2860" s="108"/>
      <c r="AZ2860" s="108"/>
      <c r="BA2860" s="108"/>
      <c r="BL2860" s="108"/>
      <c r="BM2860" s="108"/>
    </row>
    <row r="2861" spans="4:65" ht="12.75">
      <c r="D2861" s="108"/>
      <c r="E2861" s="108"/>
      <c r="X2861" s="108"/>
      <c r="AC2861" s="108"/>
      <c r="AZ2861" s="108"/>
      <c r="BA2861" s="108"/>
      <c r="BL2861" s="108"/>
      <c r="BM2861" s="108"/>
    </row>
    <row r="2862" spans="4:65" ht="12.75">
      <c r="D2862" s="108"/>
      <c r="E2862" s="108"/>
      <c r="X2862" s="108"/>
      <c r="AC2862" s="108"/>
      <c r="AZ2862" s="108"/>
      <c r="BA2862" s="108"/>
      <c r="BL2862" s="108"/>
      <c r="BM2862" s="108"/>
    </row>
    <row r="2863" spans="4:65" ht="12.75">
      <c r="D2863" s="108"/>
      <c r="E2863" s="108"/>
      <c r="X2863" s="108"/>
      <c r="AC2863" s="108"/>
      <c r="AZ2863" s="108"/>
      <c r="BA2863" s="108"/>
      <c r="BL2863" s="108"/>
      <c r="BM2863" s="108"/>
    </row>
    <row r="2864" spans="4:65" ht="12.75">
      <c r="D2864" s="108"/>
      <c r="E2864" s="108"/>
      <c r="X2864" s="108"/>
      <c r="AC2864" s="108"/>
      <c r="AZ2864" s="108"/>
      <c r="BA2864" s="108"/>
      <c r="BL2864" s="108"/>
      <c r="BM2864" s="108"/>
    </row>
    <row r="2865" spans="4:65" ht="12.75">
      <c r="D2865" s="108"/>
      <c r="E2865" s="108"/>
      <c r="X2865" s="108"/>
      <c r="AC2865" s="108"/>
      <c r="AZ2865" s="108"/>
      <c r="BA2865" s="108"/>
      <c r="BL2865" s="108"/>
      <c r="BM2865" s="108"/>
    </row>
    <row r="2866" spans="4:65" ht="12.75">
      <c r="D2866" s="108"/>
      <c r="E2866" s="108"/>
      <c r="X2866" s="108"/>
      <c r="AC2866" s="108"/>
      <c r="AZ2866" s="108"/>
      <c r="BA2866" s="108"/>
      <c r="BL2866" s="108"/>
      <c r="BM2866" s="108"/>
    </row>
    <row r="2867" spans="4:65" ht="12.75">
      <c r="D2867" s="108"/>
      <c r="E2867" s="108"/>
      <c r="X2867" s="108"/>
      <c r="AC2867" s="108"/>
      <c r="AZ2867" s="108"/>
      <c r="BA2867" s="108"/>
      <c r="BL2867" s="108"/>
      <c r="BM2867" s="108"/>
    </row>
    <row r="2868" spans="4:65" ht="12.75">
      <c r="D2868" s="108"/>
      <c r="E2868" s="108"/>
      <c r="X2868" s="108"/>
      <c r="AC2868" s="108"/>
      <c r="AZ2868" s="108"/>
      <c r="BA2868" s="108"/>
      <c r="BL2868" s="108"/>
      <c r="BM2868" s="108"/>
    </row>
    <row r="2869" spans="4:65" ht="12.75">
      <c r="D2869" s="108"/>
      <c r="E2869" s="108"/>
      <c r="X2869" s="108"/>
      <c r="AC2869" s="108"/>
      <c r="AZ2869" s="108"/>
      <c r="BA2869" s="108"/>
      <c r="BL2869" s="108"/>
      <c r="BM2869" s="108"/>
    </row>
    <row r="2870" spans="4:65" ht="12.75">
      <c r="D2870" s="108"/>
      <c r="E2870" s="108"/>
      <c r="X2870" s="108"/>
      <c r="AC2870" s="108"/>
      <c r="AZ2870" s="108"/>
      <c r="BA2870" s="108"/>
      <c r="BL2870" s="108"/>
      <c r="BM2870" s="108"/>
    </row>
    <row r="2871" spans="4:65" ht="12.75">
      <c r="D2871" s="108"/>
      <c r="E2871" s="108"/>
      <c r="X2871" s="108"/>
      <c r="AC2871" s="108"/>
      <c r="AZ2871" s="108"/>
      <c r="BA2871" s="108"/>
      <c r="BL2871" s="108"/>
      <c r="BM2871" s="108"/>
    </row>
    <row r="2872" spans="4:65" ht="12.75">
      <c r="D2872" s="108"/>
      <c r="E2872" s="108"/>
      <c r="X2872" s="108"/>
      <c r="AC2872" s="108"/>
      <c r="AZ2872" s="108"/>
      <c r="BA2872" s="108"/>
      <c r="BL2872" s="108"/>
      <c r="BM2872" s="108"/>
    </row>
    <row r="2873" spans="4:65" ht="12.75">
      <c r="D2873" s="108"/>
      <c r="E2873" s="108"/>
      <c r="X2873" s="108"/>
      <c r="AC2873" s="108"/>
      <c r="AZ2873" s="108"/>
      <c r="BA2873" s="108"/>
      <c r="BL2873" s="108"/>
      <c r="BM2873" s="108"/>
    </row>
    <row r="2874" spans="4:65" ht="12.75">
      <c r="D2874" s="108"/>
      <c r="E2874" s="108"/>
      <c r="X2874" s="108"/>
      <c r="AC2874" s="108"/>
      <c r="AZ2874" s="108"/>
      <c r="BA2874" s="108"/>
      <c r="BL2874" s="108"/>
      <c r="BM2874" s="108"/>
    </row>
    <row r="2875" spans="4:65" ht="12.75">
      <c r="D2875" s="108"/>
      <c r="E2875" s="108"/>
      <c r="X2875" s="108"/>
      <c r="AC2875" s="108"/>
      <c r="AZ2875" s="108"/>
      <c r="BA2875" s="108"/>
      <c r="BL2875" s="108"/>
      <c r="BM2875" s="108"/>
    </row>
    <row r="2876" spans="4:65" ht="12.75">
      <c r="D2876" s="108"/>
      <c r="E2876" s="108"/>
      <c r="X2876" s="108"/>
      <c r="AC2876" s="108"/>
      <c r="AZ2876" s="108"/>
      <c r="BA2876" s="108"/>
      <c r="BL2876" s="108"/>
      <c r="BM2876" s="108"/>
    </row>
    <row r="2877" spans="4:65" ht="12.75">
      <c r="D2877" s="108"/>
      <c r="E2877" s="108"/>
      <c r="X2877" s="108"/>
      <c r="AC2877" s="108"/>
      <c r="AZ2877" s="108"/>
      <c r="BA2877" s="108"/>
      <c r="BL2877" s="108"/>
      <c r="BM2877" s="108"/>
    </row>
    <row r="2878" spans="4:65" ht="12.75">
      <c r="D2878" s="108"/>
      <c r="E2878" s="108"/>
      <c r="X2878" s="108"/>
      <c r="AC2878" s="108"/>
      <c r="AZ2878" s="108"/>
      <c r="BA2878" s="108"/>
      <c r="BL2878" s="108"/>
      <c r="BM2878" s="108"/>
    </row>
    <row r="2879" spans="4:65" ht="12.75">
      <c r="D2879" s="108"/>
      <c r="E2879" s="108"/>
      <c r="X2879" s="108"/>
      <c r="AC2879" s="108"/>
      <c r="AZ2879" s="108"/>
      <c r="BA2879" s="108"/>
      <c r="BL2879" s="108"/>
      <c r="BM2879" s="108"/>
    </row>
    <row r="2880" spans="4:65" ht="12.75">
      <c r="D2880" s="108"/>
      <c r="E2880" s="108"/>
      <c r="X2880" s="108"/>
      <c r="AC2880" s="108"/>
      <c r="AZ2880" s="108"/>
      <c r="BA2880" s="108"/>
      <c r="BL2880" s="108"/>
      <c r="BM2880" s="108"/>
    </row>
    <row r="2881" spans="4:65" ht="12.75">
      <c r="D2881" s="108"/>
      <c r="E2881" s="108"/>
      <c r="X2881" s="108"/>
      <c r="AC2881" s="108"/>
      <c r="AZ2881" s="108"/>
      <c r="BA2881" s="108"/>
      <c r="BL2881" s="108"/>
      <c r="BM2881" s="108"/>
    </row>
    <row r="2882" spans="4:65" ht="12.75">
      <c r="D2882" s="108"/>
      <c r="E2882" s="108"/>
      <c r="X2882" s="108"/>
      <c r="AC2882" s="108"/>
      <c r="AZ2882" s="108"/>
      <c r="BA2882" s="108"/>
      <c r="BL2882" s="108"/>
      <c r="BM2882" s="108"/>
    </row>
    <row r="2883" spans="4:65" ht="12.75">
      <c r="D2883" s="108"/>
      <c r="E2883" s="108"/>
      <c r="X2883" s="108"/>
      <c r="AC2883" s="108"/>
      <c r="AZ2883" s="108"/>
      <c r="BA2883" s="108"/>
      <c r="BL2883" s="108"/>
      <c r="BM2883" s="108"/>
    </row>
    <row r="2884" spans="4:65" ht="12.75">
      <c r="D2884" s="108"/>
      <c r="E2884" s="108"/>
      <c r="X2884" s="108"/>
      <c r="AC2884" s="108"/>
      <c r="AZ2884" s="108"/>
      <c r="BA2884" s="108"/>
      <c r="BL2884" s="108"/>
      <c r="BM2884" s="108"/>
    </row>
    <row r="2885" spans="4:65" ht="12.75">
      <c r="D2885" s="108"/>
      <c r="E2885" s="108"/>
      <c r="X2885" s="108"/>
      <c r="AC2885" s="108"/>
      <c r="AZ2885" s="108"/>
      <c r="BA2885" s="108"/>
      <c r="BL2885" s="108"/>
      <c r="BM2885" s="108"/>
    </row>
    <row r="2886" spans="4:65" ht="12.75">
      <c r="D2886" s="108"/>
      <c r="E2886" s="108"/>
      <c r="X2886" s="108"/>
      <c r="AC2886" s="108"/>
      <c r="AZ2886" s="108"/>
      <c r="BA2886" s="108"/>
      <c r="BL2886" s="108"/>
      <c r="BM2886" s="108"/>
    </row>
    <row r="2887" spans="4:65" ht="12.75">
      <c r="D2887" s="108"/>
      <c r="E2887" s="108"/>
      <c r="X2887" s="108"/>
      <c r="AC2887" s="108"/>
      <c r="AZ2887" s="108"/>
      <c r="BA2887" s="108"/>
      <c r="BL2887" s="108"/>
      <c r="BM2887" s="108"/>
    </row>
    <row r="2888" spans="4:65" ht="12.75">
      <c r="D2888" s="108"/>
      <c r="E2888" s="108"/>
      <c r="X2888" s="108"/>
      <c r="AC2888" s="108"/>
      <c r="AZ2888" s="108"/>
      <c r="BA2888" s="108"/>
      <c r="BL2888" s="108"/>
      <c r="BM2888" s="108"/>
    </row>
    <row r="2889" spans="4:65" ht="12.75">
      <c r="D2889" s="108"/>
      <c r="E2889" s="108"/>
      <c r="X2889" s="108"/>
      <c r="AC2889" s="108"/>
      <c r="AZ2889" s="108"/>
      <c r="BA2889" s="108"/>
      <c r="BL2889" s="108"/>
      <c r="BM2889" s="108"/>
    </row>
    <row r="2890" spans="4:65" ht="12.75">
      <c r="D2890" s="108"/>
      <c r="E2890" s="108"/>
      <c r="X2890" s="108"/>
      <c r="AC2890" s="108"/>
      <c r="AZ2890" s="108"/>
      <c r="BA2890" s="108"/>
      <c r="BL2890" s="108"/>
      <c r="BM2890" s="108"/>
    </row>
    <row r="2891" spans="4:65" ht="12.75">
      <c r="D2891" s="108"/>
      <c r="E2891" s="108"/>
      <c r="X2891" s="108"/>
      <c r="AC2891" s="108"/>
      <c r="AZ2891" s="108"/>
      <c r="BA2891" s="108"/>
      <c r="BL2891" s="108"/>
      <c r="BM2891" s="108"/>
    </row>
    <row r="2892" spans="4:65" ht="12.75">
      <c r="D2892" s="108"/>
      <c r="E2892" s="108"/>
      <c r="X2892" s="108"/>
      <c r="AC2892" s="108"/>
      <c r="AZ2892" s="108"/>
      <c r="BA2892" s="108"/>
      <c r="BL2892" s="108"/>
      <c r="BM2892" s="108"/>
    </row>
    <row r="2893" spans="4:65" ht="12.75">
      <c r="D2893" s="108"/>
      <c r="E2893" s="108"/>
      <c r="X2893" s="108"/>
      <c r="AC2893" s="108"/>
      <c r="AZ2893" s="108"/>
      <c r="BA2893" s="108"/>
      <c r="BL2893" s="108"/>
      <c r="BM2893" s="108"/>
    </row>
    <row r="2894" spans="4:65" ht="12.75">
      <c r="D2894" s="108"/>
      <c r="E2894" s="108"/>
      <c r="X2894" s="108"/>
      <c r="AC2894" s="108"/>
      <c r="AZ2894" s="108"/>
      <c r="BA2894" s="108"/>
      <c r="BL2894" s="108"/>
      <c r="BM2894" s="108"/>
    </row>
    <row r="2895" spans="4:65" ht="12.75">
      <c r="D2895" s="108"/>
      <c r="E2895" s="108"/>
      <c r="X2895" s="108"/>
      <c r="AC2895" s="108"/>
      <c r="AZ2895" s="108"/>
      <c r="BA2895" s="108"/>
      <c r="BL2895" s="108"/>
      <c r="BM2895" s="108"/>
    </row>
    <row r="2896" spans="4:65" ht="12.75">
      <c r="D2896" s="108"/>
      <c r="E2896" s="108"/>
      <c r="X2896" s="108"/>
      <c r="AC2896" s="108"/>
      <c r="AZ2896" s="108"/>
      <c r="BA2896" s="108"/>
      <c r="BL2896" s="108"/>
      <c r="BM2896" s="108"/>
    </row>
    <row r="2897" spans="4:65" ht="12.75">
      <c r="D2897" s="108"/>
      <c r="E2897" s="108"/>
      <c r="X2897" s="108"/>
      <c r="AC2897" s="108"/>
      <c r="AZ2897" s="108"/>
      <c r="BA2897" s="108"/>
      <c r="BL2897" s="108"/>
      <c r="BM2897" s="108"/>
    </row>
    <row r="2898" spans="4:65" ht="12.75">
      <c r="D2898" s="108"/>
      <c r="E2898" s="108"/>
      <c r="X2898" s="108"/>
      <c r="AC2898" s="108"/>
      <c r="AZ2898" s="108"/>
      <c r="BA2898" s="108"/>
      <c r="BL2898" s="108"/>
      <c r="BM2898" s="108"/>
    </row>
    <row r="2899" spans="4:65" ht="12.75">
      <c r="D2899" s="108"/>
      <c r="E2899" s="108"/>
      <c r="X2899" s="108"/>
      <c r="AC2899" s="108"/>
      <c r="AZ2899" s="108"/>
      <c r="BA2899" s="108"/>
      <c r="BL2899" s="108"/>
      <c r="BM2899" s="108"/>
    </row>
    <row r="2900" spans="4:65" ht="12.75">
      <c r="D2900" s="108"/>
      <c r="E2900" s="108"/>
      <c r="X2900" s="108"/>
      <c r="AC2900" s="108"/>
      <c r="AZ2900" s="108"/>
      <c r="BA2900" s="108"/>
      <c r="BL2900" s="108"/>
      <c r="BM2900" s="108"/>
    </row>
    <row r="2901" spans="4:65" ht="12.75">
      <c r="D2901" s="108"/>
      <c r="E2901" s="108"/>
      <c r="X2901" s="108"/>
      <c r="AC2901" s="108"/>
      <c r="AZ2901" s="108"/>
      <c r="BA2901" s="108"/>
      <c r="BL2901" s="108"/>
      <c r="BM2901" s="108"/>
    </row>
    <row r="2902" spans="4:65" ht="12.75">
      <c r="D2902" s="108"/>
      <c r="E2902" s="108"/>
      <c r="X2902" s="108"/>
      <c r="AC2902" s="108"/>
      <c r="AZ2902" s="108"/>
      <c r="BA2902" s="108"/>
      <c r="BL2902" s="108"/>
      <c r="BM2902" s="108"/>
    </row>
    <row r="2903" spans="4:65" ht="12.75">
      <c r="D2903" s="108"/>
      <c r="E2903" s="108"/>
      <c r="X2903" s="108"/>
      <c r="AC2903" s="108"/>
      <c r="AZ2903" s="108"/>
      <c r="BA2903" s="108"/>
      <c r="BL2903" s="108"/>
      <c r="BM2903" s="108"/>
    </row>
    <row r="2904" spans="4:65" ht="12.75">
      <c r="D2904" s="108"/>
      <c r="E2904" s="108"/>
      <c r="X2904" s="108"/>
      <c r="AC2904" s="108"/>
      <c r="AZ2904" s="108"/>
      <c r="BA2904" s="108"/>
      <c r="BL2904" s="108"/>
      <c r="BM2904" s="108"/>
    </row>
    <row r="2905" spans="4:65" ht="12.75">
      <c r="D2905" s="108"/>
      <c r="E2905" s="108"/>
      <c r="X2905" s="108"/>
      <c r="AC2905" s="108"/>
      <c r="AZ2905" s="108"/>
      <c r="BA2905" s="108"/>
      <c r="BL2905" s="108"/>
      <c r="BM2905" s="108"/>
    </row>
    <row r="2906" spans="4:65" ht="12.75">
      <c r="D2906" s="108"/>
      <c r="E2906" s="108"/>
      <c r="X2906" s="108"/>
      <c r="AC2906" s="108"/>
      <c r="AZ2906" s="108"/>
      <c r="BA2906" s="108"/>
      <c r="BL2906" s="108"/>
      <c r="BM2906" s="108"/>
    </row>
    <row r="2907" spans="4:65" ht="12.75">
      <c r="D2907" s="108"/>
      <c r="E2907" s="108"/>
      <c r="X2907" s="108"/>
      <c r="AC2907" s="108"/>
      <c r="AZ2907" s="108"/>
      <c r="BA2907" s="108"/>
      <c r="BL2907" s="108"/>
      <c r="BM2907" s="108"/>
    </row>
    <row r="2908" spans="4:65" ht="12.75">
      <c r="D2908" s="108"/>
      <c r="E2908" s="108"/>
      <c r="X2908" s="108"/>
      <c r="AC2908" s="108"/>
      <c r="AZ2908" s="108"/>
      <c r="BA2908" s="108"/>
      <c r="BL2908" s="108"/>
      <c r="BM2908" s="108"/>
    </row>
    <row r="2909" spans="4:65" ht="12.75">
      <c r="D2909" s="108"/>
      <c r="E2909" s="108"/>
      <c r="X2909" s="108"/>
      <c r="AC2909" s="108"/>
      <c r="AZ2909" s="108"/>
      <c r="BA2909" s="108"/>
      <c r="BL2909" s="108"/>
      <c r="BM2909" s="108"/>
    </row>
    <row r="2910" spans="4:65" ht="12.75">
      <c r="D2910" s="108"/>
      <c r="E2910" s="108"/>
      <c r="X2910" s="108"/>
      <c r="AC2910" s="108"/>
      <c r="AZ2910" s="108"/>
      <c r="BA2910" s="108"/>
      <c r="BL2910" s="108"/>
      <c r="BM2910" s="108"/>
    </row>
    <row r="2911" spans="4:65" ht="12.75">
      <c r="D2911" s="108"/>
      <c r="E2911" s="108"/>
      <c r="X2911" s="108"/>
      <c r="AC2911" s="108"/>
      <c r="AZ2911" s="108"/>
      <c r="BA2911" s="108"/>
      <c r="BL2911" s="108"/>
      <c r="BM2911" s="108"/>
    </row>
    <row r="2912" spans="4:65" ht="12.75">
      <c r="D2912" s="108"/>
      <c r="E2912" s="108"/>
      <c r="X2912" s="108"/>
      <c r="AC2912" s="108"/>
      <c r="AZ2912" s="108"/>
      <c r="BA2912" s="108"/>
      <c r="BL2912" s="108"/>
      <c r="BM2912" s="108"/>
    </row>
    <row r="2913" spans="4:65" ht="12.75">
      <c r="D2913" s="108"/>
      <c r="E2913" s="108"/>
      <c r="X2913" s="108"/>
      <c r="AC2913" s="108"/>
      <c r="AZ2913" s="108"/>
      <c r="BA2913" s="108"/>
      <c r="BL2913" s="108"/>
      <c r="BM2913" s="108"/>
    </row>
    <row r="2914" spans="4:65" ht="12.75">
      <c r="D2914" s="108"/>
      <c r="E2914" s="108"/>
      <c r="X2914" s="108"/>
      <c r="AC2914" s="108"/>
      <c r="AZ2914" s="108"/>
      <c r="BA2914" s="108"/>
      <c r="BL2914" s="108"/>
      <c r="BM2914" s="108"/>
    </row>
    <row r="2915" spans="4:65" ht="12.75">
      <c r="D2915" s="108"/>
      <c r="E2915" s="108"/>
      <c r="X2915" s="108"/>
      <c r="AC2915" s="108"/>
      <c r="AZ2915" s="108"/>
      <c r="BA2915" s="108"/>
      <c r="BL2915" s="108"/>
      <c r="BM2915" s="108"/>
    </row>
    <row r="2916" spans="4:65" ht="12.75">
      <c r="D2916" s="108"/>
      <c r="E2916" s="108"/>
      <c r="X2916" s="108"/>
      <c r="AC2916" s="108"/>
      <c r="AZ2916" s="108"/>
      <c r="BA2916" s="108"/>
      <c r="BL2916" s="108"/>
      <c r="BM2916" s="108"/>
    </row>
    <row r="2917" spans="4:65" ht="12.75">
      <c r="D2917" s="108"/>
      <c r="E2917" s="108"/>
      <c r="X2917" s="108"/>
      <c r="AC2917" s="108"/>
      <c r="AZ2917" s="108"/>
      <c r="BA2917" s="108"/>
      <c r="BL2917" s="108"/>
      <c r="BM2917" s="108"/>
    </row>
    <row r="2918" spans="4:65" ht="12.75">
      <c r="D2918" s="108"/>
      <c r="E2918" s="108"/>
      <c r="X2918" s="108"/>
      <c r="AC2918" s="108"/>
      <c r="AZ2918" s="108"/>
      <c r="BA2918" s="108"/>
      <c r="BL2918" s="108"/>
      <c r="BM2918" s="108"/>
    </row>
    <row r="2919" spans="4:65" ht="12.75">
      <c r="D2919" s="108"/>
      <c r="E2919" s="108"/>
      <c r="X2919" s="108"/>
      <c r="AC2919" s="108"/>
      <c r="AZ2919" s="108"/>
      <c r="BA2919" s="108"/>
      <c r="BL2919" s="108"/>
      <c r="BM2919" s="108"/>
    </row>
    <row r="2920" spans="4:65" ht="12.75">
      <c r="D2920" s="108"/>
      <c r="E2920" s="108"/>
      <c r="X2920" s="108"/>
      <c r="AC2920" s="108"/>
      <c r="AZ2920" s="108"/>
      <c r="BA2920" s="108"/>
      <c r="BL2920" s="108"/>
      <c r="BM2920" s="108"/>
    </row>
    <row r="2921" spans="4:65" ht="12.75">
      <c r="D2921" s="108"/>
      <c r="E2921" s="108"/>
      <c r="X2921" s="108"/>
      <c r="AC2921" s="108"/>
      <c r="AZ2921" s="108"/>
      <c r="BA2921" s="108"/>
      <c r="BL2921" s="108"/>
      <c r="BM2921" s="108"/>
    </row>
    <row r="2922" spans="4:65" ht="12.75">
      <c r="D2922" s="108"/>
      <c r="E2922" s="108"/>
      <c r="X2922" s="108"/>
      <c r="AC2922" s="108"/>
      <c r="AZ2922" s="108"/>
      <c r="BA2922" s="108"/>
      <c r="BL2922" s="108"/>
      <c r="BM2922" s="108"/>
    </row>
    <row r="2923" spans="4:65" ht="12.75">
      <c r="D2923" s="108"/>
      <c r="E2923" s="108"/>
      <c r="X2923" s="108"/>
      <c r="AC2923" s="108"/>
      <c r="AZ2923" s="108"/>
      <c r="BA2923" s="108"/>
      <c r="BL2923" s="108"/>
      <c r="BM2923" s="108"/>
    </row>
    <row r="2924" spans="4:65" ht="12.75">
      <c r="D2924" s="108"/>
      <c r="E2924" s="108"/>
      <c r="X2924" s="108"/>
      <c r="AC2924" s="108"/>
      <c r="AZ2924" s="108"/>
      <c r="BA2924" s="108"/>
      <c r="BL2924" s="108"/>
      <c r="BM2924" s="108"/>
    </row>
    <row r="2925" spans="4:65" ht="12.75">
      <c r="D2925" s="108"/>
      <c r="E2925" s="108"/>
      <c r="X2925" s="108"/>
      <c r="AC2925" s="108"/>
      <c r="AZ2925" s="108"/>
      <c r="BA2925" s="108"/>
      <c r="BL2925" s="108"/>
      <c r="BM2925" s="108"/>
    </row>
    <row r="2926" spans="4:65" ht="12.75">
      <c r="D2926" s="108"/>
      <c r="E2926" s="108"/>
      <c r="X2926" s="108"/>
      <c r="AC2926" s="108"/>
      <c r="AZ2926" s="108"/>
      <c r="BA2926" s="108"/>
      <c r="BL2926" s="108"/>
      <c r="BM2926" s="108"/>
    </row>
    <row r="2927" spans="4:65" ht="12.75">
      <c r="D2927" s="108"/>
      <c r="E2927" s="108"/>
      <c r="X2927" s="108"/>
      <c r="AC2927" s="108"/>
      <c r="AZ2927" s="108"/>
      <c r="BA2927" s="108"/>
      <c r="BL2927" s="108"/>
      <c r="BM2927" s="108"/>
    </row>
    <row r="2928" spans="4:65" ht="12.75">
      <c r="D2928" s="108"/>
      <c r="E2928" s="108"/>
      <c r="X2928" s="108"/>
      <c r="AC2928" s="108"/>
      <c r="AZ2928" s="108"/>
      <c r="BA2928" s="108"/>
      <c r="BL2928" s="108"/>
      <c r="BM2928" s="108"/>
    </row>
    <row r="2929" spans="4:65" ht="12.75">
      <c r="D2929" s="108"/>
      <c r="E2929" s="108"/>
      <c r="X2929" s="108"/>
      <c r="AC2929" s="108"/>
      <c r="AZ2929" s="108"/>
      <c r="BA2929" s="108"/>
      <c r="BL2929" s="108"/>
      <c r="BM2929" s="108"/>
    </row>
    <row r="2930" spans="4:65" ht="12.75">
      <c r="D2930" s="108"/>
      <c r="E2930" s="108"/>
      <c r="X2930" s="108"/>
      <c r="AC2930" s="108"/>
      <c r="AZ2930" s="108"/>
      <c r="BA2930" s="108"/>
      <c r="BL2930" s="108"/>
      <c r="BM2930" s="108"/>
    </row>
    <row r="2931" spans="4:65" ht="12.75">
      <c r="D2931" s="108"/>
      <c r="E2931" s="108"/>
      <c r="X2931" s="108"/>
      <c r="AC2931" s="108"/>
      <c r="AZ2931" s="108"/>
      <c r="BA2931" s="108"/>
      <c r="BL2931" s="108"/>
      <c r="BM2931" s="108"/>
    </row>
    <row r="2932" spans="4:65" ht="12.75">
      <c r="D2932" s="108"/>
      <c r="E2932" s="108"/>
      <c r="X2932" s="108"/>
      <c r="AC2932" s="108"/>
      <c r="AZ2932" s="108"/>
      <c r="BA2932" s="108"/>
      <c r="BL2932" s="108"/>
      <c r="BM2932" s="108"/>
    </row>
    <row r="2933" spans="4:65" ht="12.75">
      <c r="D2933" s="108"/>
      <c r="E2933" s="108"/>
      <c r="X2933" s="108"/>
      <c r="AC2933" s="108"/>
      <c r="AZ2933" s="108"/>
      <c r="BA2933" s="108"/>
      <c r="BL2933" s="108"/>
      <c r="BM2933" s="108"/>
    </row>
    <row r="2934" spans="4:65" ht="12.75">
      <c r="D2934" s="108"/>
      <c r="E2934" s="108"/>
      <c r="X2934" s="108"/>
      <c r="AC2934" s="108"/>
      <c r="AZ2934" s="108"/>
      <c r="BA2934" s="108"/>
      <c r="BL2934" s="108"/>
      <c r="BM2934" s="108"/>
    </row>
    <row r="2935" spans="4:65" ht="12.75">
      <c r="D2935" s="108"/>
      <c r="E2935" s="108"/>
      <c r="X2935" s="108"/>
      <c r="AC2935" s="108"/>
      <c r="AZ2935" s="108"/>
      <c r="BA2935" s="108"/>
      <c r="BL2935" s="108"/>
      <c r="BM2935" s="108"/>
    </row>
    <row r="2936" spans="4:65" ht="12.75">
      <c r="D2936" s="108"/>
      <c r="E2936" s="108"/>
      <c r="X2936" s="108"/>
      <c r="AC2936" s="108"/>
      <c r="AZ2936" s="108"/>
      <c r="BA2936" s="108"/>
      <c r="BL2936" s="108"/>
      <c r="BM2936" s="108"/>
    </row>
    <row r="2937" spans="4:65" ht="12.75">
      <c r="D2937" s="108"/>
      <c r="E2937" s="108"/>
      <c r="X2937" s="108"/>
      <c r="AC2937" s="108"/>
      <c r="AZ2937" s="108"/>
      <c r="BA2937" s="108"/>
      <c r="BL2937" s="108"/>
      <c r="BM2937" s="108"/>
    </row>
    <row r="2938" spans="4:64" ht="12.75">
      <c r="D2938" s="108"/>
      <c r="E2938" s="108"/>
      <c r="X2938" s="108"/>
      <c r="AC2938" s="108"/>
      <c r="AZ2938" s="108"/>
      <c r="BL2938" s="108"/>
    </row>
    <row r="2939" spans="4:65" ht="12.75">
      <c r="D2939" s="108"/>
      <c r="E2939" s="108"/>
      <c r="X2939" s="108"/>
      <c r="AC2939" s="108"/>
      <c r="AZ2939" s="108"/>
      <c r="BA2939" s="108"/>
      <c r="BL2939" s="108"/>
      <c r="BM2939" s="108"/>
    </row>
    <row r="2940" spans="4:65" ht="12.75">
      <c r="D2940" s="108"/>
      <c r="E2940" s="108"/>
      <c r="X2940" s="108"/>
      <c r="AC2940" s="108"/>
      <c r="AZ2940" s="108"/>
      <c r="BA2940" s="108"/>
      <c r="BL2940" s="108"/>
      <c r="BM2940" s="108"/>
    </row>
    <row r="2941" spans="4:65" ht="12.75">
      <c r="D2941" s="108"/>
      <c r="E2941" s="108"/>
      <c r="X2941" s="108"/>
      <c r="AC2941" s="108"/>
      <c r="AZ2941" s="108"/>
      <c r="BA2941" s="108"/>
      <c r="BL2941" s="108"/>
      <c r="BM2941" s="108"/>
    </row>
    <row r="2942" spans="4:65" ht="12.75">
      <c r="D2942" s="108"/>
      <c r="E2942" s="108"/>
      <c r="X2942" s="108"/>
      <c r="AC2942" s="108"/>
      <c r="AZ2942" s="108"/>
      <c r="BA2942" s="108"/>
      <c r="BL2942" s="108"/>
      <c r="BM2942" s="108"/>
    </row>
    <row r="2943" spans="4:65" ht="12.75">
      <c r="D2943" s="108"/>
      <c r="E2943" s="108"/>
      <c r="X2943" s="108"/>
      <c r="AC2943" s="108"/>
      <c r="AZ2943" s="108"/>
      <c r="BA2943" s="108"/>
      <c r="BL2943" s="108"/>
      <c r="BM2943" s="108"/>
    </row>
    <row r="2944" spans="4:65" ht="12.75">
      <c r="D2944" s="108"/>
      <c r="E2944" s="108"/>
      <c r="X2944" s="108"/>
      <c r="AC2944" s="108"/>
      <c r="AZ2944" s="108"/>
      <c r="BA2944" s="108"/>
      <c r="BL2944" s="108"/>
      <c r="BM2944" s="108"/>
    </row>
    <row r="2945" spans="4:65" ht="12.75">
      <c r="D2945" s="108"/>
      <c r="E2945" s="108"/>
      <c r="X2945" s="108"/>
      <c r="AC2945" s="108"/>
      <c r="AZ2945" s="108"/>
      <c r="BA2945" s="108"/>
      <c r="BL2945" s="108"/>
      <c r="BM2945" s="108"/>
    </row>
    <row r="2946" spans="4:65" ht="12.75">
      <c r="D2946" s="108"/>
      <c r="E2946" s="108"/>
      <c r="X2946" s="108"/>
      <c r="AC2946" s="108"/>
      <c r="AZ2946" s="108"/>
      <c r="BA2946" s="108"/>
      <c r="BL2946" s="108"/>
      <c r="BM2946" s="108"/>
    </row>
    <row r="2947" spans="4:65" ht="12.75">
      <c r="D2947" s="108"/>
      <c r="E2947" s="108"/>
      <c r="X2947" s="108"/>
      <c r="AC2947" s="108"/>
      <c r="AZ2947" s="108"/>
      <c r="BA2947" s="108"/>
      <c r="BL2947" s="108"/>
      <c r="BM2947" s="108"/>
    </row>
    <row r="2948" spans="4:65" ht="12.75">
      <c r="D2948" s="108"/>
      <c r="E2948" s="108"/>
      <c r="X2948" s="108"/>
      <c r="AC2948" s="108"/>
      <c r="AZ2948" s="108"/>
      <c r="BA2948" s="108"/>
      <c r="BL2948" s="108"/>
      <c r="BM2948" s="108"/>
    </row>
    <row r="2949" spans="4:65" ht="12.75">
      <c r="D2949" s="108"/>
      <c r="E2949" s="108"/>
      <c r="X2949" s="108"/>
      <c r="AC2949" s="108"/>
      <c r="AZ2949" s="108"/>
      <c r="BA2949" s="108"/>
      <c r="BL2949" s="108"/>
      <c r="BM2949" s="108"/>
    </row>
    <row r="2950" spans="4:65" ht="12.75">
      <c r="D2950" s="108"/>
      <c r="E2950" s="108"/>
      <c r="X2950" s="108"/>
      <c r="AC2950" s="108"/>
      <c r="AZ2950" s="108"/>
      <c r="BA2950" s="108"/>
      <c r="BL2950" s="108"/>
      <c r="BM2950" s="108"/>
    </row>
    <row r="2951" spans="4:65" ht="12.75">
      <c r="D2951" s="108"/>
      <c r="E2951" s="108"/>
      <c r="X2951" s="108"/>
      <c r="AC2951" s="108"/>
      <c r="AZ2951" s="108"/>
      <c r="BA2951" s="108"/>
      <c r="BL2951" s="108"/>
      <c r="BM2951" s="108"/>
    </row>
    <row r="2952" spans="4:65" ht="12.75">
      <c r="D2952" s="108"/>
      <c r="E2952" s="108"/>
      <c r="X2952" s="108"/>
      <c r="AC2952" s="108"/>
      <c r="AZ2952" s="108"/>
      <c r="BA2952" s="108"/>
      <c r="BL2952" s="108"/>
      <c r="BM2952" s="108"/>
    </row>
    <row r="2953" spans="4:65" ht="12.75">
      <c r="D2953" s="108"/>
      <c r="E2953" s="108"/>
      <c r="X2953" s="108"/>
      <c r="AC2953" s="108"/>
      <c r="AZ2953" s="108"/>
      <c r="BA2953" s="108"/>
      <c r="BL2953" s="108"/>
      <c r="BM2953" s="108"/>
    </row>
    <row r="2954" spans="4:65" ht="12.75">
      <c r="D2954" s="108"/>
      <c r="E2954" s="108"/>
      <c r="X2954" s="108"/>
      <c r="AC2954" s="108"/>
      <c r="AZ2954" s="108"/>
      <c r="BA2954" s="108"/>
      <c r="BL2954" s="108"/>
      <c r="BM2954" s="108"/>
    </row>
    <row r="2955" spans="4:65" ht="12.75">
      <c r="D2955" s="108"/>
      <c r="E2955" s="108"/>
      <c r="X2955" s="108"/>
      <c r="AC2955" s="108"/>
      <c r="AZ2955" s="108"/>
      <c r="BA2955" s="108"/>
      <c r="BL2955" s="108"/>
      <c r="BM2955" s="108"/>
    </row>
    <row r="2956" spans="4:65" ht="12.75">
      <c r="D2956" s="108"/>
      <c r="E2956" s="108"/>
      <c r="X2956" s="108"/>
      <c r="AC2956" s="108"/>
      <c r="AZ2956" s="108"/>
      <c r="BA2956" s="108"/>
      <c r="BL2956" s="108"/>
      <c r="BM2956" s="108"/>
    </row>
    <row r="2957" spans="4:52" ht="12.75">
      <c r="D2957" s="108"/>
      <c r="E2957" s="108"/>
      <c r="X2957" s="108"/>
      <c r="AC2957" s="108"/>
      <c r="AZ2957" s="108"/>
    </row>
    <row r="2958" spans="4:64" ht="12.75">
      <c r="D2958" s="108"/>
      <c r="E2958" s="108"/>
      <c r="X2958" s="108"/>
      <c r="AC2958" s="108"/>
      <c r="AZ2958" s="108"/>
      <c r="BL2958" s="108"/>
    </row>
    <row r="2959" spans="4:64" ht="12.75">
      <c r="D2959" s="108"/>
      <c r="E2959" s="108"/>
      <c r="X2959" s="108"/>
      <c r="AC2959" s="108"/>
      <c r="AZ2959" s="108"/>
      <c r="BL2959" s="108"/>
    </row>
    <row r="2960" spans="4:65" ht="12.75">
      <c r="D2960" s="108"/>
      <c r="E2960" s="108"/>
      <c r="X2960" s="108"/>
      <c r="AC2960" s="108"/>
      <c r="AZ2960" s="108"/>
      <c r="BA2960" s="108"/>
      <c r="BL2960" s="108"/>
      <c r="BM2960" s="108"/>
    </row>
    <row r="2961" spans="4:65" ht="12.75">
      <c r="D2961" s="108"/>
      <c r="E2961" s="108"/>
      <c r="X2961" s="108"/>
      <c r="AC2961" s="108"/>
      <c r="AZ2961" s="108"/>
      <c r="BA2961" s="108"/>
      <c r="BL2961" s="108"/>
      <c r="BM2961" s="108"/>
    </row>
    <row r="2962" spans="4:65" ht="12.75">
      <c r="D2962" s="108"/>
      <c r="E2962" s="108"/>
      <c r="X2962" s="108"/>
      <c r="AC2962" s="108"/>
      <c r="AZ2962" s="108"/>
      <c r="BA2962" s="108"/>
      <c r="BL2962" s="108"/>
      <c r="BM2962" s="108"/>
    </row>
    <row r="2963" spans="4:65" ht="12.75">
      <c r="D2963" s="108"/>
      <c r="E2963" s="108"/>
      <c r="X2963" s="108"/>
      <c r="AC2963" s="108"/>
      <c r="AZ2963" s="108"/>
      <c r="BA2963" s="108"/>
      <c r="BL2963" s="108"/>
      <c r="BM2963" s="108"/>
    </row>
    <row r="2964" spans="4:64" ht="12.75">
      <c r="D2964" s="108"/>
      <c r="E2964" s="108"/>
      <c r="X2964" s="108"/>
      <c r="AC2964" s="108"/>
      <c r="AZ2964" s="108"/>
      <c r="BL2964" s="108"/>
    </row>
    <row r="2965" spans="4:64" ht="12.75">
      <c r="D2965" s="108"/>
      <c r="E2965" s="108"/>
      <c r="X2965" s="108"/>
      <c r="AC2965" s="108"/>
      <c r="AZ2965" s="108"/>
      <c r="BL2965" s="108"/>
    </row>
    <row r="2966" spans="4:65" ht="12.75">
      <c r="D2966" s="108"/>
      <c r="E2966" s="108"/>
      <c r="X2966" s="108"/>
      <c r="AC2966" s="108"/>
      <c r="AZ2966" s="108"/>
      <c r="BA2966" s="108"/>
      <c r="BL2966" s="108"/>
      <c r="BM2966" s="108"/>
    </row>
    <row r="2967" spans="4:65" ht="12.75">
      <c r="D2967" s="108"/>
      <c r="E2967" s="108"/>
      <c r="X2967" s="108"/>
      <c r="AC2967" s="108"/>
      <c r="AZ2967" s="108"/>
      <c r="BA2967" s="108"/>
      <c r="BL2967" s="108"/>
      <c r="BM2967" s="108"/>
    </row>
    <row r="2968" spans="4:65" ht="12.75">
      <c r="D2968" s="108"/>
      <c r="E2968" s="108"/>
      <c r="X2968" s="108"/>
      <c r="AC2968" s="108"/>
      <c r="AZ2968" s="108"/>
      <c r="BA2968" s="108"/>
      <c r="BL2968" s="108"/>
      <c r="BM2968" s="108"/>
    </row>
    <row r="2969" spans="4:52" ht="12.75">
      <c r="D2969" s="108"/>
      <c r="E2969" s="108"/>
      <c r="X2969" s="108"/>
      <c r="AC2969" s="108"/>
      <c r="AZ2969" s="108"/>
    </row>
    <row r="2970" spans="4:65" ht="12.75">
      <c r="D2970" s="108"/>
      <c r="E2970" s="108"/>
      <c r="X2970" s="108"/>
      <c r="AC2970" s="108"/>
      <c r="AZ2970" s="108"/>
      <c r="BA2970" s="108"/>
      <c r="BL2970" s="108"/>
      <c r="BM2970" s="108"/>
    </row>
    <row r="2971" spans="4:65" ht="12.75">
      <c r="D2971" s="108"/>
      <c r="E2971" s="108"/>
      <c r="X2971" s="108"/>
      <c r="AC2971" s="108"/>
      <c r="AZ2971" s="108"/>
      <c r="BA2971" s="108"/>
      <c r="BL2971" s="108"/>
      <c r="BM2971" s="108"/>
    </row>
    <row r="2972" spans="4:65" ht="12.75">
      <c r="D2972" s="108"/>
      <c r="E2972" s="108"/>
      <c r="X2972" s="108"/>
      <c r="AC2972" s="108"/>
      <c r="AZ2972" s="108"/>
      <c r="BA2972" s="108"/>
      <c r="BL2972" s="108"/>
      <c r="BM2972" s="108"/>
    </row>
    <row r="2973" spans="4:65" ht="12.75">
      <c r="D2973" s="108"/>
      <c r="E2973" s="108"/>
      <c r="X2973" s="108"/>
      <c r="AC2973" s="108"/>
      <c r="AZ2973" s="108"/>
      <c r="BA2973" s="108"/>
      <c r="BL2973" s="108"/>
      <c r="BM2973" s="108"/>
    </row>
    <row r="2974" spans="4:65" ht="12.75">
      <c r="D2974" s="108"/>
      <c r="E2974" s="108"/>
      <c r="X2974" s="108"/>
      <c r="AC2974" s="108"/>
      <c r="AZ2974" s="108"/>
      <c r="BA2974" s="108"/>
      <c r="BL2974" s="108"/>
      <c r="BM2974" s="108"/>
    </row>
    <row r="2975" spans="4:65" ht="12.75">
      <c r="D2975" s="108"/>
      <c r="E2975" s="108"/>
      <c r="X2975" s="108"/>
      <c r="AC2975" s="108"/>
      <c r="AZ2975" s="108"/>
      <c r="BA2975" s="108"/>
      <c r="BL2975" s="108"/>
      <c r="BM2975" s="108"/>
    </row>
    <row r="2976" spans="4:65" ht="12.75">
      <c r="D2976" s="108"/>
      <c r="E2976" s="108"/>
      <c r="X2976" s="108"/>
      <c r="AC2976" s="108"/>
      <c r="AZ2976" s="108"/>
      <c r="BA2976" s="108"/>
      <c r="BL2976" s="108"/>
      <c r="BM2976" s="108"/>
    </row>
    <row r="2977" spans="4:65" ht="12.75">
      <c r="D2977" s="108"/>
      <c r="E2977" s="108"/>
      <c r="X2977" s="108"/>
      <c r="AC2977" s="108"/>
      <c r="AZ2977" s="108"/>
      <c r="BA2977" s="108"/>
      <c r="BL2977" s="108"/>
      <c r="BM2977" s="108"/>
    </row>
    <row r="2978" spans="4:65" ht="12.75">
      <c r="D2978" s="108"/>
      <c r="E2978" s="108"/>
      <c r="X2978" s="108"/>
      <c r="AC2978" s="108"/>
      <c r="AZ2978" s="108"/>
      <c r="BA2978" s="108"/>
      <c r="BL2978" s="108"/>
      <c r="BM2978" s="108"/>
    </row>
    <row r="2979" spans="4:65" ht="12.75">
      <c r="D2979" s="108"/>
      <c r="E2979" s="108"/>
      <c r="X2979" s="108"/>
      <c r="AC2979" s="108"/>
      <c r="AZ2979" s="108"/>
      <c r="BA2979" s="108"/>
      <c r="BL2979" s="108"/>
      <c r="BM2979" s="108"/>
    </row>
    <row r="2980" spans="4:65" ht="12.75">
      <c r="D2980" s="108"/>
      <c r="E2980" s="108"/>
      <c r="X2980" s="108"/>
      <c r="AC2980" s="108"/>
      <c r="AZ2980" s="108"/>
      <c r="BA2980" s="108"/>
      <c r="BL2980" s="108"/>
      <c r="BM2980" s="108"/>
    </row>
    <row r="2981" spans="4:65" ht="12.75">
      <c r="D2981" s="108"/>
      <c r="E2981" s="108"/>
      <c r="X2981" s="108"/>
      <c r="AC2981" s="108"/>
      <c r="AZ2981" s="108"/>
      <c r="BA2981" s="108"/>
      <c r="BL2981" s="108"/>
      <c r="BM2981" s="108"/>
    </row>
    <row r="2982" spans="4:65" ht="12.75">
      <c r="D2982" s="108"/>
      <c r="E2982" s="108"/>
      <c r="X2982" s="108"/>
      <c r="AC2982" s="108"/>
      <c r="AZ2982" s="108"/>
      <c r="BA2982" s="108"/>
      <c r="BL2982" s="108"/>
      <c r="BM2982" s="108"/>
    </row>
    <row r="2983" spans="4:65" ht="12.75">
      <c r="D2983" s="108"/>
      <c r="E2983" s="108"/>
      <c r="X2983" s="108"/>
      <c r="AC2983" s="108"/>
      <c r="AZ2983" s="108"/>
      <c r="BA2983" s="108"/>
      <c r="BL2983" s="108"/>
      <c r="BM2983" s="108"/>
    </row>
    <row r="2984" spans="4:52" ht="12.75">
      <c r="D2984" s="108"/>
      <c r="E2984" s="108"/>
      <c r="X2984" s="108"/>
      <c r="AC2984" s="108"/>
      <c r="AZ2984" s="108"/>
    </row>
    <row r="2985" spans="4:52" ht="12.75">
      <c r="D2985" s="108"/>
      <c r="E2985" s="108"/>
      <c r="X2985" s="108"/>
      <c r="AC2985" s="108"/>
      <c r="AZ2985" s="108"/>
    </row>
    <row r="2986" spans="4:65" ht="12.75">
      <c r="D2986" s="108"/>
      <c r="E2986" s="108"/>
      <c r="X2986" s="108"/>
      <c r="AC2986" s="108"/>
      <c r="AZ2986" s="108"/>
      <c r="BA2986" s="108"/>
      <c r="BL2986" s="108"/>
      <c r="BM2986" s="108"/>
    </row>
    <row r="2987" spans="4:65" ht="12.75">
      <c r="D2987" s="108"/>
      <c r="E2987" s="108"/>
      <c r="X2987" s="108"/>
      <c r="AC2987" s="108"/>
      <c r="AZ2987" s="108"/>
      <c r="BA2987" s="108"/>
      <c r="BL2987" s="108"/>
      <c r="BM2987" s="108"/>
    </row>
    <row r="2988" spans="4:65" ht="12.75">
      <c r="D2988" s="108"/>
      <c r="E2988" s="108"/>
      <c r="X2988" s="108"/>
      <c r="AC2988" s="108"/>
      <c r="AZ2988" s="108"/>
      <c r="BA2988" s="108"/>
      <c r="BL2988" s="108"/>
      <c r="BM2988" s="108"/>
    </row>
    <row r="2989" spans="4:65" ht="12.75">
      <c r="D2989" s="108"/>
      <c r="E2989" s="108"/>
      <c r="X2989" s="108"/>
      <c r="AC2989" s="108"/>
      <c r="AZ2989" s="108"/>
      <c r="BA2989" s="108"/>
      <c r="BL2989" s="108"/>
      <c r="BM2989" s="108"/>
    </row>
    <row r="2990" spans="4:65" ht="12.75">
      <c r="D2990" s="108"/>
      <c r="E2990" s="108"/>
      <c r="X2990" s="108"/>
      <c r="AC2990" s="108"/>
      <c r="AZ2990" s="108"/>
      <c r="BA2990" s="108"/>
      <c r="BL2990" s="108"/>
      <c r="BM2990" s="108"/>
    </row>
    <row r="2991" spans="4:65" ht="12.75">
      <c r="D2991" s="108"/>
      <c r="E2991" s="108"/>
      <c r="X2991" s="108"/>
      <c r="AC2991" s="108"/>
      <c r="AZ2991" s="108"/>
      <c r="BA2991" s="108"/>
      <c r="BL2991" s="108"/>
      <c r="BM2991" s="108"/>
    </row>
    <row r="2992" spans="4:65" ht="12.75">
      <c r="D2992" s="108"/>
      <c r="E2992" s="108"/>
      <c r="X2992" s="108"/>
      <c r="AC2992" s="108"/>
      <c r="AT2992" s="134"/>
      <c r="AZ2992" s="108"/>
      <c r="BA2992" s="108"/>
      <c r="BL2992" s="108"/>
      <c r="BM2992" s="108"/>
    </row>
    <row r="2993" spans="4:65" ht="12.75">
      <c r="D2993" s="108"/>
      <c r="E2993" s="108"/>
      <c r="X2993" s="108"/>
      <c r="AC2993" s="108"/>
      <c r="AZ2993" s="108"/>
      <c r="BA2993" s="108"/>
      <c r="BL2993" s="108"/>
      <c r="BM2993" s="108"/>
    </row>
    <row r="2994" spans="4:64" ht="12.75">
      <c r="D2994" s="108"/>
      <c r="E2994" s="108"/>
      <c r="X2994" s="108"/>
      <c r="AC2994" s="108"/>
      <c r="AZ2994" s="108"/>
      <c r="BL2994" s="108"/>
    </row>
    <row r="2995" spans="4:65" ht="12.75">
      <c r="D2995" s="108"/>
      <c r="E2995" s="108"/>
      <c r="X2995" s="108"/>
      <c r="AC2995" s="108"/>
      <c r="AZ2995" s="108"/>
      <c r="BA2995" s="108"/>
      <c r="BL2995" s="108"/>
      <c r="BM2995" s="108"/>
    </row>
    <row r="2996" spans="4:65" ht="12.75">
      <c r="D2996" s="108"/>
      <c r="E2996" s="108"/>
      <c r="X2996" s="108"/>
      <c r="AC2996" s="108"/>
      <c r="AZ2996" s="108"/>
      <c r="BA2996" s="108"/>
      <c r="BL2996" s="108"/>
      <c r="BM2996" s="108"/>
    </row>
    <row r="2997" spans="4:65" ht="12.75">
      <c r="D2997" s="108"/>
      <c r="E2997" s="108"/>
      <c r="X2997" s="108"/>
      <c r="AC2997" s="108"/>
      <c r="AZ2997" s="108"/>
      <c r="BA2997" s="108"/>
      <c r="BL2997" s="108"/>
      <c r="BM2997" s="108"/>
    </row>
    <row r="2998" spans="4:65" ht="12.75">
      <c r="D2998" s="108"/>
      <c r="E2998" s="108"/>
      <c r="X2998" s="108"/>
      <c r="AC2998" s="108"/>
      <c r="AZ2998" s="108"/>
      <c r="BA2998" s="108"/>
      <c r="BL2998" s="108"/>
      <c r="BM2998" s="108"/>
    </row>
    <row r="2999" spans="4:65" ht="12.75">
      <c r="D2999" s="108"/>
      <c r="E2999" s="108"/>
      <c r="X2999" s="108"/>
      <c r="AC2999" s="108"/>
      <c r="AZ2999" s="108"/>
      <c r="BA2999" s="108"/>
      <c r="BL2999" s="108"/>
      <c r="BM2999" s="108"/>
    </row>
    <row r="3000" spans="4:65" ht="12.75">
      <c r="D3000" s="108"/>
      <c r="E3000" s="108"/>
      <c r="X3000" s="108"/>
      <c r="AC3000" s="108"/>
      <c r="AZ3000" s="108"/>
      <c r="BA3000" s="108"/>
      <c r="BL3000" s="108"/>
      <c r="BM3000" s="108"/>
    </row>
    <row r="3001" spans="4:65" ht="12.75">
      <c r="D3001" s="108"/>
      <c r="E3001" s="108"/>
      <c r="X3001" s="108"/>
      <c r="AC3001" s="108"/>
      <c r="AZ3001" s="108"/>
      <c r="BA3001" s="108"/>
      <c r="BL3001" s="108"/>
      <c r="BM3001" s="108"/>
    </row>
    <row r="3002" spans="4:65" ht="12.75">
      <c r="D3002" s="108"/>
      <c r="E3002" s="108"/>
      <c r="X3002" s="108"/>
      <c r="AC3002" s="108"/>
      <c r="AZ3002" s="108"/>
      <c r="BA3002" s="108"/>
      <c r="BL3002" s="108"/>
      <c r="BM3002" s="108"/>
    </row>
    <row r="3003" spans="4:65" ht="12.75">
      <c r="D3003" s="108"/>
      <c r="E3003" s="108"/>
      <c r="X3003" s="108"/>
      <c r="AC3003" s="108"/>
      <c r="AZ3003" s="108"/>
      <c r="BA3003" s="108"/>
      <c r="BL3003" s="108"/>
      <c r="BM3003" s="108"/>
    </row>
    <row r="3004" spans="4:65" ht="12.75">
      <c r="D3004" s="108"/>
      <c r="E3004" s="108"/>
      <c r="X3004" s="108"/>
      <c r="AC3004" s="108"/>
      <c r="AZ3004" s="108"/>
      <c r="BA3004" s="108"/>
      <c r="BL3004" s="108"/>
      <c r="BM3004" s="108"/>
    </row>
    <row r="3005" spans="4:65" ht="12.75">
      <c r="D3005" s="108"/>
      <c r="E3005" s="108"/>
      <c r="X3005" s="108"/>
      <c r="AC3005" s="108"/>
      <c r="AZ3005" s="108"/>
      <c r="BA3005" s="108"/>
      <c r="BL3005" s="108"/>
      <c r="BM3005" s="108"/>
    </row>
    <row r="3006" spans="4:65" ht="12.75">
      <c r="D3006" s="108"/>
      <c r="E3006" s="108"/>
      <c r="X3006" s="108"/>
      <c r="AC3006" s="108"/>
      <c r="AZ3006" s="108"/>
      <c r="BA3006" s="108"/>
      <c r="BL3006" s="108"/>
      <c r="BM3006" s="108"/>
    </row>
    <row r="3007" spans="4:65" ht="12.75">
      <c r="D3007" s="108"/>
      <c r="E3007" s="108"/>
      <c r="X3007" s="108"/>
      <c r="AC3007" s="108"/>
      <c r="AZ3007" s="108"/>
      <c r="BA3007" s="108"/>
      <c r="BL3007" s="108"/>
      <c r="BM3007" s="108"/>
    </row>
    <row r="3008" spans="4:65" ht="12.75">
      <c r="D3008" s="108"/>
      <c r="E3008" s="108"/>
      <c r="X3008" s="108"/>
      <c r="AC3008" s="108"/>
      <c r="AZ3008" s="108"/>
      <c r="BA3008" s="108"/>
      <c r="BL3008" s="108"/>
      <c r="BM3008" s="108"/>
    </row>
    <row r="3009" spans="4:65" ht="12.75">
      <c r="D3009" s="108"/>
      <c r="E3009" s="108"/>
      <c r="X3009" s="108"/>
      <c r="AC3009" s="108"/>
      <c r="AZ3009" s="108"/>
      <c r="BA3009" s="108"/>
      <c r="BL3009" s="108"/>
      <c r="BM3009" s="108"/>
    </row>
    <row r="3010" spans="4:65" ht="12.75">
      <c r="D3010" s="108"/>
      <c r="E3010" s="108"/>
      <c r="X3010" s="108"/>
      <c r="AC3010" s="108"/>
      <c r="AZ3010" s="108"/>
      <c r="BA3010" s="108"/>
      <c r="BL3010" s="108"/>
      <c r="BM3010" s="108"/>
    </row>
    <row r="3011" spans="4:65" ht="12.75">
      <c r="D3011" s="108"/>
      <c r="E3011" s="108"/>
      <c r="X3011" s="108"/>
      <c r="AC3011" s="108"/>
      <c r="AZ3011" s="108"/>
      <c r="BA3011" s="108"/>
      <c r="BL3011" s="108"/>
      <c r="BM3011" s="108"/>
    </row>
    <row r="3012" spans="4:65" ht="12.75">
      <c r="D3012" s="108"/>
      <c r="E3012" s="108"/>
      <c r="X3012" s="108"/>
      <c r="AC3012" s="108"/>
      <c r="AZ3012" s="108"/>
      <c r="BA3012" s="108"/>
      <c r="BL3012" s="108"/>
      <c r="BM3012" s="108"/>
    </row>
    <row r="3013" spans="4:65" ht="12.75">
      <c r="D3013" s="108"/>
      <c r="E3013" s="108"/>
      <c r="X3013" s="108"/>
      <c r="AC3013" s="108"/>
      <c r="AZ3013" s="108"/>
      <c r="BA3013" s="108"/>
      <c r="BL3013" s="108"/>
      <c r="BM3013" s="108"/>
    </row>
    <row r="3014" spans="4:65" ht="12.75">
      <c r="D3014" s="108"/>
      <c r="E3014" s="108"/>
      <c r="X3014" s="108"/>
      <c r="AC3014" s="108"/>
      <c r="AZ3014" s="108"/>
      <c r="BA3014" s="108"/>
      <c r="BL3014" s="108"/>
      <c r="BM3014" s="108"/>
    </row>
    <row r="3015" spans="4:65" ht="12.75">
      <c r="D3015" s="108"/>
      <c r="E3015" s="108"/>
      <c r="X3015" s="108"/>
      <c r="AC3015" s="108"/>
      <c r="AZ3015" s="108"/>
      <c r="BA3015" s="108"/>
      <c r="BL3015" s="108"/>
      <c r="BM3015" s="108"/>
    </row>
    <row r="3016" spans="4:65" ht="12.75">
      <c r="D3016" s="108"/>
      <c r="E3016" s="108"/>
      <c r="X3016" s="108"/>
      <c r="AC3016" s="108"/>
      <c r="AZ3016" s="108"/>
      <c r="BA3016" s="108"/>
      <c r="BL3016" s="108"/>
      <c r="BM3016" s="108"/>
    </row>
    <row r="3017" spans="4:65" ht="12.75">
      <c r="D3017" s="108"/>
      <c r="E3017" s="108"/>
      <c r="X3017" s="108"/>
      <c r="AC3017" s="108"/>
      <c r="AZ3017" s="108"/>
      <c r="BA3017" s="108"/>
      <c r="BL3017" s="108"/>
      <c r="BM3017" s="108"/>
    </row>
    <row r="3018" spans="4:65" ht="12.75">
      <c r="D3018" s="108"/>
      <c r="E3018" s="108"/>
      <c r="X3018" s="108"/>
      <c r="AC3018" s="108"/>
      <c r="AZ3018" s="108"/>
      <c r="BA3018" s="108"/>
      <c r="BL3018" s="108"/>
      <c r="BM3018" s="108"/>
    </row>
    <row r="3019" spans="4:65" ht="12.75">
      <c r="D3019" s="108"/>
      <c r="E3019" s="108"/>
      <c r="X3019" s="108"/>
      <c r="AC3019" s="108"/>
      <c r="AZ3019" s="108"/>
      <c r="BA3019" s="108"/>
      <c r="BL3019" s="108"/>
      <c r="BM3019" s="108"/>
    </row>
    <row r="3020" spans="4:65" ht="12.75">
      <c r="D3020" s="108"/>
      <c r="E3020" s="108"/>
      <c r="X3020" s="108"/>
      <c r="AC3020" s="108"/>
      <c r="AZ3020" s="108"/>
      <c r="BA3020" s="108"/>
      <c r="BL3020" s="108"/>
      <c r="BM3020" s="108"/>
    </row>
    <row r="3021" spans="4:65" ht="12.75">
      <c r="D3021" s="108"/>
      <c r="E3021" s="108"/>
      <c r="X3021" s="108"/>
      <c r="AC3021" s="108"/>
      <c r="AZ3021" s="108"/>
      <c r="BA3021" s="108"/>
      <c r="BL3021" s="108"/>
      <c r="BM3021" s="108"/>
    </row>
    <row r="3022" spans="4:65" ht="12.75">
      <c r="D3022" s="108"/>
      <c r="E3022" s="108"/>
      <c r="X3022" s="108"/>
      <c r="AC3022" s="108"/>
      <c r="AZ3022" s="108"/>
      <c r="BA3022" s="108"/>
      <c r="BL3022" s="108"/>
      <c r="BM3022" s="108"/>
    </row>
    <row r="3023" spans="4:65" ht="12.75">
      <c r="D3023" s="108"/>
      <c r="E3023" s="108"/>
      <c r="X3023" s="108"/>
      <c r="AC3023" s="108"/>
      <c r="AZ3023" s="108"/>
      <c r="BA3023" s="108"/>
      <c r="BL3023" s="108"/>
      <c r="BM3023" s="108"/>
    </row>
    <row r="3024" spans="4:65" ht="12.75">
      <c r="D3024" s="108"/>
      <c r="E3024" s="108"/>
      <c r="X3024" s="108"/>
      <c r="AC3024" s="108"/>
      <c r="AZ3024" s="108"/>
      <c r="BA3024" s="108"/>
      <c r="BL3024" s="108"/>
      <c r="BM3024" s="108"/>
    </row>
    <row r="3025" spans="4:65" ht="12.75">
      <c r="D3025" s="108"/>
      <c r="E3025" s="108"/>
      <c r="X3025" s="108"/>
      <c r="AC3025" s="108"/>
      <c r="AZ3025" s="108"/>
      <c r="BA3025" s="108"/>
      <c r="BL3025" s="108"/>
      <c r="BM3025" s="108"/>
    </row>
    <row r="3026" spans="4:65" ht="12.75">
      <c r="D3026" s="108"/>
      <c r="E3026" s="108"/>
      <c r="X3026" s="108"/>
      <c r="AC3026" s="108"/>
      <c r="AZ3026" s="108"/>
      <c r="BA3026" s="108"/>
      <c r="BL3026" s="108"/>
      <c r="BM3026" s="108"/>
    </row>
    <row r="3027" spans="4:65" ht="12.75">
      <c r="D3027" s="108"/>
      <c r="E3027" s="108"/>
      <c r="X3027" s="108"/>
      <c r="AC3027" s="108"/>
      <c r="AZ3027" s="108"/>
      <c r="BA3027" s="108"/>
      <c r="BL3027" s="108"/>
      <c r="BM3027" s="108"/>
    </row>
    <row r="3028" spans="4:65" ht="12.75">
      <c r="D3028" s="108"/>
      <c r="E3028" s="108"/>
      <c r="X3028" s="108"/>
      <c r="AC3028" s="108"/>
      <c r="AZ3028" s="108"/>
      <c r="BA3028" s="108"/>
      <c r="BL3028" s="108"/>
      <c r="BM3028" s="108"/>
    </row>
    <row r="3029" spans="4:65" ht="12.75">
      <c r="D3029" s="108"/>
      <c r="E3029" s="108"/>
      <c r="X3029" s="108"/>
      <c r="AC3029" s="108"/>
      <c r="AZ3029" s="108"/>
      <c r="BA3029" s="108"/>
      <c r="BL3029" s="108"/>
      <c r="BM3029" s="108"/>
    </row>
    <row r="3030" spans="4:65" ht="12.75">
      <c r="D3030" s="108"/>
      <c r="E3030" s="108"/>
      <c r="X3030" s="108"/>
      <c r="AC3030" s="108"/>
      <c r="AZ3030" s="108"/>
      <c r="BA3030" s="108"/>
      <c r="BL3030" s="108"/>
      <c r="BM3030" s="108"/>
    </row>
    <row r="3031" spans="4:65" ht="12.75">
      <c r="D3031" s="108"/>
      <c r="E3031" s="108"/>
      <c r="X3031" s="108"/>
      <c r="AC3031" s="108"/>
      <c r="AZ3031" s="108"/>
      <c r="BA3031" s="108"/>
      <c r="BL3031" s="108"/>
      <c r="BM3031" s="108"/>
    </row>
    <row r="3032" spans="4:65" ht="12.75">
      <c r="D3032" s="108"/>
      <c r="E3032" s="108"/>
      <c r="X3032" s="108"/>
      <c r="AC3032" s="108"/>
      <c r="AZ3032" s="108"/>
      <c r="BA3032" s="108"/>
      <c r="BL3032" s="108"/>
      <c r="BM3032" s="108"/>
    </row>
    <row r="3033" spans="4:65" ht="12.75">
      <c r="D3033" s="108"/>
      <c r="E3033" s="108"/>
      <c r="X3033" s="108"/>
      <c r="AC3033" s="108"/>
      <c r="AZ3033" s="108"/>
      <c r="BA3033" s="108"/>
      <c r="BL3033" s="108"/>
      <c r="BM3033" s="108"/>
    </row>
    <row r="3034" spans="4:64" ht="12.75">
      <c r="D3034" s="108"/>
      <c r="E3034" s="108"/>
      <c r="X3034" s="108"/>
      <c r="AC3034" s="108"/>
      <c r="AZ3034" s="108"/>
      <c r="BL3034" s="108"/>
    </row>
    <row r="3035" spans="4:64" ht="12.75">
      <c r="D3035" s="108"/>
      <c r="E3035" s="108"/>
      <c r="X3035" s="108"/>
      <c r="AC3035" s="108"/>
      <c r="AZ3035" s="108"/>
      <c r="BL3035" s="108"/>
    </row>
    <row r="3036" spans="4:65" ht="12.75">
      <c r="D3036" s="108"/>
      <c r="E3036" s="108"/>
      <c r="X3036" s="108"/>
      <c r="AC3036" s="108"/>
      <c r="AZ3036" s="108"/>
      <c r="BA3036" s="108"/>
      <c r="BL3036" s="108"/>
      <c r="BM3036" s="108"/>
    </row>
    <row r="3037" spans="4:65" ht="12.75">
      <c r="D3037" s="108"/>
      <c r="E3037" s="108"/>
      <c r="X3037" s="108"/>
      <c r="AC3037" s="108"/>
      <c r="AZ3037" s="108"/>
      <c r="BA3037" s="108"/>
      <c r="BL3037" s="108"/>
      <c r="BM3037" s="108"/>
    </row>
    <row r="3038" spans="4:65" ht="12.75">
      <c r="D3038" s="108"/>
      <c r="E3038" s="108"/>
      <c r="X3038" s="108"/>
      <c r="AC3038" s="108"/>
      <c r="AZ3038" s="108"/>
      <c r="BA3038" s="108"/>
      <c r="BL3038" s="108"/>
      <c r="BM3038" s="108"/>
    </row>
    <row r="3039" spans="4:65" ht="12.75">
      <c r="D3039" s="108"/>
      <c r="E3039" s="108"/>
      <c r="X3039" s="108"/>
      <c r="AC3039" s="108"/>
      <c r="AZ3039" s="108"/>
      <c r="BA3039" s="108"/>
      <c r="BL3039" s="108"/>
      <c r="BM3039" s="108"/>
    </row>
    <row r="3040" spans="4:65" ht="12.75">
      <c r="D3040" s="108"/>
      <c r="E3040" s="108"/>
      <c r="X3040" s="108"/>
      <c r="AC3040" s="108"/>
      <c r="AZ3040" s="108"/>
      <c r="BA3040" s="108"/>
      <c r="BL3040" s="108"/>
      <c r="BM3040" s="108"/>
    </row>
    <row r="3041" spans="4:64" ht="12.75">
      <c r="D3041" s="108"/>
      <c r="E3041" s="108"/>
      <c r="X3041" s="108"/>
      <c r="AC3041" s="108"/>
      <c r="AZ3041" s="108"/>
      <c r="BL3041" s="108"/>
    </row>
    <row r="3042" spans="4:64" ht="12.75">
      <c r="D3042" s="108"/>
      <c r="E3042" s="108"/>
      <c r="X3042" s="108"/>
      <c r="AC3042" s="108"/>
      <c r="AZ3042" s="108"/>
      <c r="BL3042" s="108"/>
    </row>
    <row r="3043" spans="4:65" ht="12.75">
      <c r="D3043" s="108"/>
      <c r="E3043" s="108"/>
      <c r="X3043" s="108"/>
      <c r="AC3043" s="108"/>
      <c r="AZ3043" s="108"/>
      <c r="BA3043" s="108"/>
      <c r="BL3043" s="108"/>
      <c r="BM3043" s="108"/>
    </row>
    <row r="3044" spans="4:65" ht="12.75">
      <c r="D3044" s="108"/>
      <c r="E3044" s="108"/>
      <c r="X3044" s="108"/>
      <c r="AC3044" s="108"/>
      <c r="AZ3044" s="108"/>
      <c r="BA3044" s="108"/>
      <c r="BL3044" s="108"/>
      <c r="BM3044" s="108"/>
    </row>
    <row r="3045" spans="4:65" ht="12.75">
      <c r="D3045" s="108"/>
      <c r="E3045" s="108"/>
      <c r="X3045" s="108"/>
      <c r="AC3045" s="108"/>
      <c r="AZ3045" s="108"/>
      <c r="BA3045" s="108"/>
      <c r="BL3045" s="108"/>
      <c r="BM3045" s="108"/>
    </row>
    <row r="3046" spans="4:65" ht="12.75">
      <c r="D3046" s="108"/>
      <c r="E3046" s="108"/>
      <c r="X3046" s="108"/>
      <c r="AC3046" s="108"/>
      <c r="AZ3046" s="108"/>
      <c r="BA3046" s="108"/>
      <c r="BL3046" s="108"/>
      <c r="BM3046" s="108"/>
    </row>
    <row r="3047" spans="4:65" ht="12.75">
      <c r="D3047" s="108"/>
      <c r="E3047" s="108"/>
      <c r="X3047" s="108"/>
      <c r="AC3047" s="108"/>
      <c r="AZ3047" s="108"/>
      <c r="BA3047" s="108"/>
      <c r="BL3047" s="108"/>
      <c r="BM3047" s="108"/>
    </row>
    <row r="3048" spans="4:65" ht="12.75">
      <c r="D3048" s="108"/>
      <c r="E3048" s="108"/>
      <c r="X3048" s="108"/>
      <c r="AC3048" s="108"/>
      <c r="AZ3048" s="108"/>
      <c r="BA3048" s="108"/>
      <c r="BL3048" s="108"/>
      <c r="BM3048" s="108"/>
    </row>
    <row r="3049" spans="4:65" ht="12.75">
      <c r="D3049" s="108"/>
      <c r="E3049" s="108"/>
      <c r="X3049" s="108"/>
      <c r="AC3049" s="108"/>
      <c r="AZ3049" s="108"/>
      <c r="BA3049" s="108"/>
      <c r="BL3049" s="108"/>
      <c r="BM3049" s="108"/>
    </row>
    <row r="3050" spans="4:65" ht="12.75">
      <c r="D3050" s="108"/>
      <c r="E3050" s="108"/>
      <c r="X3050" s="108"/>
      <c r="AC3050" s="108"/>
      <c r="AZ3050" s="108"/>
      <c r="BA3050" s="108"/>
      <c r="BL3050" s="108"/>
      <c r="BM3050" s="108"/>
    </row>
    <row r="3051" spans="4:65" ht="12.75">
      <c r="D3051" s="108"/>
      <c r="E3051" s="108"/>
      <c r="X3051" s="108"/>
      <c r="AC3051" s="108"/>
      <c r="AZ3051" s="108"/>
      <c r="BA3051" s="108"/>
      <c r="BL3051" s="108"/>
      <c r="BM3051" s="108"/>
    </row>
    <row r="3052" spans="4:64" ht="12.75">
      <c r="D3052" s="108"/>
      <c r="E3052" s="108"/>
      <c r="X3052" s="108"/>
      <c r="AC3052" s="108"/>
      <c r="AZ3052" s="108"/>
      <c r="BL3052" s="108"/>
    </row>
    <row r="3053" spans="4:65" ht="12.75">
      <c r="D3053" s="108"/>
      <c r="E3053" s="108"/>
      <c r="X3053" s="108"/>
      <c r="AC3053" s="108"/>
      <c r="AZ3053" s="108"/>
      <c r="BA3053" s="108"/>
      <c r="BL3053" s="108"/>
      <c r="BM3053" s="108"/>
    </row>
    <row r="3054" spans="4:65" ht="12.75">
      <c r="D3054" s="108"/>
      <c r="E3054" s="108"/>
      <c r="X3054" s="108"/>
      <c r="AC3054" s="108"/>
      <c r="AZ3054" s="108"/>
      <c r="BA3054" s="108"/>
      <c r="BL3054" s="108"/>
      <c r="BM3054" s="108"/>
    </row>
    <row r="3055" spans="4:65" ht="12.75">
      <c r="D3055" s="108"/>
      <c r="E3055" s="108"/>
      <c r="X3055" s="108"/>
      <c r="AC3055" s="108"/>
      <c r="AZ3055" s="108"/>
      <c r="BA3055" s="108"/>
      <c r="BL3055" s="108"/>
      <c r="BM3055" s="108"/>
    </row>
    <row r="3056" spans="4:65" ht="12.75">
      <c r="D3056" s="108"/>
      <c r="E3056" s="108"/>
      <c r="X3056" s="108"/>
      <c r="AC3056" s="108"/>
      <c r="AZ3056" s="108"/>
      <c r="BA3056" s="108"/>
      <c r="BL3056" s="108"/>
      <c r="BM3056" s="108"/>
    </row>
    <row r="3057" spans="4:65" ht="12.75">
      <c r="D3057" s="108"/>
      <c r="E3057" s="108"/>
      <c r="X3057" s="108"/>
      <c r="AC3057" s="108"/>
      <c r="AZ3057" s="108"/>
      <c r="BA3057" s="108"/>
      <c r="BL3057" s="108"/>
      <c r="BM3057" s="108"/>
    </row>
    <row r="3058" spans="4:65" ht="12.75">
      <c r="D3058" s="108"/>
      <c r="E3058" s="108"/>
      <c r="X3058" s="108"/>
      <c r="AC3058" s="108"/>
      <c r="AZ3058" s="108"/>
      <c r="BA3058" s="108"/>
      <c r="BL3058" s="108"/>
      <c r="BM3058" s="108"/>
    </row>
    <row r="3059" spans="4:65" ht="12.75">
      <c r="D3059" s="108"/>
      <c r="E3059" s="108"/>
      <c r="X3059" s="108"/>
      <c r="AC3059" s="108"/>
      <c r="AZ3059" s="108"/>
      <c r="BA3059" s="108"/>
      <c r="BL3059" s="108"/>
      <c r="BM3059" s="108"/>
    </row>
    <row r="3060" spans="4:65" ht="12.75">
      <c r="D3060" s="108"/>
      <c r="E3060" s="108"/>
      <c r="X3060" s="108"/>
      <c r="AC3060" s="108"/>
      <c r="AZ3060" s="108"/>
      <c r="BA3060" s="108"/>
      <c r="BL3060" s="108"/>
      <c r="BM3060" s="108"/>
    </row>
    <row r="3061" spans="4:65" ht="12.75">
      <c r="D3061" s="108"/>
      <c r="E3061" s="108"/>
      <c r="X3061" s="108"/>
      <c r="AC3061" s="108"/>
      <c r="AZ3061" s="108"/>
      <c r="BA3061" s="108"/>
      <c r="BL3061" s="108"/>
      <c r="BM3061" s="108"/>
    </row>
    <row r="3062" spans="4:65" ht="12.75">
      <c r="D3062" s="108"/>
      <c r="E3062" s="108"/>
      <c r="X3062" s="108"/>
      <c r="AC3062" s="108"/>
      <c r="AZ3062" s="108"/>
      <c r="BA3062" s="108"/>
      <c r="BL3062" s="108"/>
      <c r="BM3062" s="108"/>
    </row>
    <row r="3063" spans="4:65" ht="12.75">
      <c r="D3063" s="108"/>
      <c r="E3063" s="108"/>
      <c r="X3063" s="108"/>
      <c r="AC3063" s="108"/>
      <c r="AZ3063" s="108"/>
      <c r="BA3063" s="108"/>
      <c r="BL3063" s="108"/>
      <c r="BM3063" s="108"/>
    </row>
    <row r="3064" spans="4:65" ht="12.75">
      <c r="D3064" s="108"/>
      <c r="E3064" s="108"/>
      <c r="X3064" s="108"/>
      <c r="AC3064" s="108"/>
      <c r="AZ3064" s="108"/>
      <c r="BA3064" s="108"/>
      <c r="BL3064" s="108"/>
      <c r="BM3064" s="108"/>
    </row>
    <row r="3065" spans="4:65" ht="12.75">
      <c r="D3065" s="108"/>
      <c r="E3065" s="108"/>
      <c r="X3065" s="108"/>
      <c r="AC3065" s="108"/>
      <c r="AZ3065" s="108"/>
      <c r="BA3065" s="108"/>
      <c r="BL3065" s="108"/>
      <c r="BM3065" s="108"/>
    </row>
    <row r="3066" spans="4:65" ht="12.75">
      <c r="D3066" s="108"/>
      <c r="E3066" s="108"/>
      <c r="X3066" s="108"/>
      <c r="AC3066" s="108"/>
      <c r="AZ3066" s="108"/>
      <c r="BA3066" s="108"/>
      <c r="BL3066" s="108"/>
      <c r="BM3066" s="108"/>
    </row>
    <row r="3067" spans="4:64" ht="12.75">
      <c r="D3067" s="108"/>
      <c r="E3067" s="108"/>
      <c r="X3067" s="108"/>
      <c r="AC3067" s="108"/>
      <c r="AZ3067" s="108"/>
      <c r="BL3067" s="108"/>
    </row>
    <row r="3068" spans="4:65" ht="12.75">
      <c r="D3068" s="108"/>
      <c r="E3068" s="108"/>
      <c r="X3068" s="108"/>
      <c r="AC3068" s="108"/>
      <c r="AZ3068" s="108"/>
      <c r="BA3068" s="108"/>
      <c r="BL3068" s="108"/>
      <c r="BM3068" s="108"/>
    </row>
    <row r="3069" spans="4:65" ht="12.75">
      <c r="D3069" s="108"/>
      <c r="E3069" s="108"/>
      <c r="X3069" s="108"/>
      <c r="AC3069" s="108"/>
      <c r="AZ3069" s="108"/>
      <c r="BA3069" s="108"/>
      <c r="BL3069" s="108"/>
      <c r="BM3069" s="108"/>
    </row>
    <row r="3070" spans="4:65" ht="12.75">
      <c r="D3070" s="108"/>
      <c r="E3070" s="108"/>
      <c r="X3070" s="108"/>
      <c r="AC3070" s="108"/>
      <c r="AZ3070" s="108"/>
      <c r="BA3070" s="108"/>
      <c r="BL3070" s="108"/>
      <c r="BM3070" s="108"/>
    </row>
    <row r="3071" spans="4:65" ht="12.75">
      <c r="D3071" s="108"/>
      <c r="E3071" s="108"/>
      <c r="X3071" s="108"/>
      <c r="AC3071" s="108"/>
      <c r="AZ3071" s="108"/>
      <c r="BA3071" s="108"/>
      <c r="BL3071" s="108"/>
      <c r="BM3071" s="108"/>
    </row>
    <row r="3072" spans="4:64" ht="12.75">
      <c r="D3072" s="108"/>
      <c r="E3072" s="108"/>
      <c r="X3072" s="108"/>
      <c r="AC3072" s="108"/>
      <c r="AZ3072" s="108"/>
      <c r="BL3072" s="108"/>
    </row>
    <row r="3073" spans="4:65" ht="12.75">
      <c r="D3073" s="108"/>
      <c r="E3073" s="108"/>
      <c r="X3073" s="108"/>
      <c r="AC3073" s="108"/>
      <c r="AZ3073" s="108"/>
      <c r="BA3073" s="108"/>
      <c r="BL3073" s="108"/>
      <c r="BM3073" s="108"/>
    </row>
    <row r="3074" spans="4:64" ht="12.75">
      <c r="D3074" s="108"/>
      <c r="E3074" s="108"/>
      <c r="X3074" s="108"/>
      <c r="AC3074" s="108"/>
      <c r="AZ3074" s="108"/>
      <c r="BL3074" s="108"/>
    </row>
    <row r="3075" spans="4:65" ht="12.75">
      <c r="D3075" s="108"/>
      <c r="E3075" s="108"/>
      <c r="X3075" s="108"/>
      <c r="AC3075" s="108"/>
      <c r="AZ3075" s="108"/>
      <c r="BA3075" s="108"/>
      <c r="BL3075" s="108"/>
      <c r="BM3075" s="108"/>
    </row>
    <row r="3076" spans="4:65" ht="12.75">
      <c r="D3076" s="108"/>
      <c r="E3076" s="108"/>
      <c r="X3076" s="108"/>
      <c r="AC3076" s="108"/>
      <c r="AZ3076" s="108"/>
      <c r="BA3076" s="108"/>
      <c r="BL3076" s="108"/>
      <c r="BM3076" s="108"/>
    </row>
    <row r="3077" spans="4:65" ht="12.75">
      <c r="D3077" s="108"/>
      <c r="E3077" s="108"/>
      <c r="X3077" s="108"/>
      <c r="AC3077" s="108"/>
      <c r="AZ3077" s="108"/>
      <c r="BA3077" s="108"/>
      <c r="BL3077" s="108"/>
      <c r="BM3077" s="108"/>
    </row>
    <row r="3078" spans="4:65" ht="12.75">
      <c r="D3078" s="108"/>
      <c r="E3078" s="108"/>
      <c r="X3078" s="108"/>
      <c r="AC3078" s="108"/>
      <c r="AZ3078" s="108"/>
      <c r="BA3078" s="108"/>
      <c r="BL3078" s="108"/>
      <c r="BM3078" s="108"/>
    </row>
    <row r="3079" spans="4:65" ht="12.75">
      <c r="D3079" s="108"/>
      <c r="E3079" s="108"/>
      <c r="X3079" s="108"/>
      <c r="AC3079" s="108"/>
      <c r="AZ3079" s="108"/>
      <c r="BA3079" s="108"/>
      <c r="BL3079" s="108"/>
      <c r="BM3079" s="108"/>
    </row>
    <row r="3080" spans="4:65" ht="12.75">
      <c r="D3080" s="108"/>
      <c r="E3080" s="108"/>
      <c r="X3080" s="108"/>
      <c r="AC3080" s="108"/>
      <c r="AZ3080" s="108"/>
      <c r="BA3080" s="108"/>
      <c r="BL3080" s="108"/>
      <c r="BM3080" s="108"/>
    </row>
    <row r="3081" spans="4:65" ht="12.75">
      <c r="D3081" s="108"/>
      <c r="E3081" s="108"/>
      <c r="X3081" s="108"/>
      <c r="AC3081" s="108"/>
      <c r="AT3081" s="134"/>
      <c r="AZ3081" s="108"/>
      <c r="BA3081" s="108"/>
      <c r="BL3081" s="108"/>
      <c r="BM3081" s="108"/>
    </row>
    <row r="3082" spans="4:65" ht="12.75">
      <c r="D3082" s="108"/>
      <c r="E3082" s="108"/>
      <c r="X3082" s="108"/>
      <c r="AC3082" s="108"/>
      <c r="AZ3082" s="108"/>
      <c r="BA3082" s="108"/>
      <c r="BL3082" s="108"/>
      <c r="BM3082" s="108"/>
    </row>
    <row r="3083" spans="4:65" ht="12.75">
      <c r="D3083" s="108"/>
      <c r="E3083" s="108"/>
      <c r="X3083" s="108"/>
      <c r="AC3083" s="108"/>
      <c r="AZ3083" s="108"/>
      <c r="BA3083" s="108"/>
      <c r="BL3083" s="108"/>
      <c r="BM3083" s="108"/>
    </row>
    <row r="3084" spans="4:65" ht="12.75">
      <c r="D3084" s="108"/>
      <c r="E3084" s="108"/>
      <c r="X3084" s="108"/>
      <c r="AC3084" s="108"/>
      <c r="AZ3084" s="108"/>
      <c r="BA3084" s="108"/>
      <c r="BL3084" s="108"/>
      <c r="BM3084" s="108"/>
    </row>
    <row r="3085" spans="4:65" ht="12.75">
      <c r="D3085" s="108"/>
      <c r="E3085" s="108"/>
      <c r="X3085" s="108"/>
      <c r="AC3085" s="108"/>
      <c r="AZ3085" s="108"/>
      <c r="BA3085" s="108"/>
      <c r="BL3085" s="108"/>
      <c r="BM3085" s="108"/>
    </row>
    <row r="3086" spans="4:65" ht="12.75">
      <c r="D3086" s="108"/>
      <c r="E3086" s="108"/>
      <c r="X3086" s="108"/>
      <c r="AC3086" s="108"/>
      <c r="AT3086" s="134"/>
      <c r="AZ3086" s="108"/>
      <c r="BA3086" s="108"/>
      <c r="BL3086" s="108"/>
      <c r="BM3086" s="108"/>
    </row>
    <row r="3087" spans="4:65" ht="12.75">
      <c r="D3087" s="108"/>
      <c r="E3087" s="108"/>
      <c r="X3087" s="108"/>
      <c r="AC3087" s="108"/>
      <c r="AZ3087" s="108"/>
      <c r="BA3087" s="108"/>
      <c r="BL3087" s="108"/>
      <c r="BM3087" s="108"/>
    </row>
    <row r="3088" spans="4:65" ht="12.75">
      <c r="D3088" s="108"/>
      <c r="E3088" s="108"/>
      <c r="X3088" s="108"/>
      <c r="AC3088" s="108"/>
      <c r="AZ3088" s="108"/>
      <c r="BA3088" s="108"/>
      <c r="BL3088" s="108"/>
      <c r="BM3088" s="108"/>
    </row>
    <row r="3089" spans="4:65" ht="12.75">
      <c r="D3089" s="108"/>
      <c r="E3089" s="108"/>
      <c r="X3089" s="108"/>
      <c r="AC3089" s="108"/>
      <c r="AZ3089" s="108"/>
      <c r="BA3089" s="108"/>
      <c r="BL3089" s="108"/>
      <c r="BM3089" s="108"/>
    </row>
    <row r="3090" spans="4:65" ht="12.75">
      <c r="D3090" s="108"/>
      <c r="E3090" s="108"/>
      <c r="X3090" s="108"/>
      <c r="AC3090" s="108"/>
      <c r="AZ3090" s="108"/>
      <c r="BA3090" s="108"/>
      <c r="BL3090" s="108"/>
      <c r="BM3090" s="108"/>
    </row>
    <row r="3091" spans="4:65" ht="12.75">
      <c r="D3091" s="108"/>
      <c r="E3091" s="108"/>
      <c r="X3091" s="108"/>
      <c r="AC3091" s="108"/>
      <c r="AZ3091" s="108"/>
      <c r="BA3091" s="108"/>
      <c r="BL3091" s="108"/>
      <c r="BM3091" s="108"/>
    </row>
    <row r="3092" spans="4:65" ht="12.75">
      <c r="D3092" s="108"/>
      <c r="E3092" s="108"/>
      <c r="X3092" s="108"/>
      <c r="AC3092" s="108"/>
      <c r="AZ3092" s="108"/>
      <c r="BA3092" s="108"/>
      <c r="BL3092" s="108"/>
      <c r="BM3092" s="108"/>
    </row>
    <row r="3093" spans="4:65" ht="12.75">
      <c r="D3093" s="108"/>
      <c r="E3093" s="108"/>
      <c r="X3093" s="108"/>
      <c r="AC3093" s="108"/>
      <c r="AZ3093" s="108"/>
      <c r="BA3093" s="108"/>
      <c r="BL3093" s="108"/>
      <c r="BM3093" s="108"/>
    </row>
    <row r="3094" spans="4:65" ht="12.75">
      <c r="D3094" s="108"/>
      <c r="E3094" s="108"/>
      <c r="X3094" s="108"/>
      <c r="AC3094" s="108"/>
      <c r="AZ3094" s="108"/>
      <c r="BA3094" s="108"/>
      <c r="BL3094" s="108"/>
      <c r="BM3094" s="108"/>
    </row>
    <row r="3095" spans="4:65" ht="12.75">
      <c r="D3095" s="108"/>
      <c r="E3095" s="108"/>
      <c r="X3095" s="108"/>
      <c r="AC3095" s="108"/>
      <c r="AZ3095" s="108"/>
      <c r="BA3095" s="108"/>
      <c r="BL3095" s="108"/>
      <c r="BM3095" s="108"/>
    </row>
    <row r="3096" spans="4:65" ht="12.75">
      <c r="D3096" s="108"/>
      <c r="E3096" s="108"/>
      <c r="X3096" s="108"/>
      <c r="AC3096" s="108"/>
      <c r="AZ3096" s="108"/>
      <c r="BA3096" s="108"/>
      <c r="BL3096" s="108"/>
      <c r="BM3096" s="108"/>
    </row>
    <row r="3097" spans="4:65" ht="12.75">
      <c r="D3097" s="108"/>
      <c r="E3097" s="108"/>
      <c r="X3097" s="108"/>
      <c r="AC3097" s="108"/>
      <c r="AZ3097" s="108"/>
      <c r="BA3097" s="108"/>
      <c r="BL3097" s="108"/>
      <c r="BM3097" s="108"/>
    </row>
    <row r="3098" spans="4:65" ht="12.75">
      <c r="D3098" s="108"/>
      <c r="E3098" s="108"/>
      <c r="X3098" s="108"/>
      <c r="AC3098" s="108"/>
      <c r="AZ3098" s="108"/>
      <c r="BA3098" s="108"/>
      <c r="BL3098" s="108"/>
      <c r="BM3098" s="108"/>
    </row>
    <row r="3099" spans="4:65" ht="12.75">
      <c r="D3099" s="108"/>
      <c r="E3099" s="108"/>
      <c r="X3099" s="108"/>
      <c r="AC3099" s="108"/>
      <c r="AZ3099" s="108"/>
      <c r="BA3099" s="108"/>
      <c r="BL3099" s="108"/>
      <c r="BM3099" s="108"/>
    </row>
    <row r="3100" spans="4:65" ht="12.75">
      <c r="D3100" s="108"/>
      <c r="E3100" s="108"/>
      <c r="X3100" s="108"/>
      <c r="AC3100" s="108"/>
      <c r="AZ3100" s="108"/>
      <c r="BA3100" s="108"/>
      <c r="BL3100" s="108"/>
      <c r="BM3100" s="108"/>
    </row>
    <row r="3101" spans="4:65" ht="12.75">
      <c r="D3101" s="108"/>
      <c r="E3101" s="108"/>
      <c r="X3101" s="108"/>
      <c r="AC3101" s="108"/>
      <c r="AZ3101" s="108"/>
      <c r="BA3101" s="108"/>
      <c r="BL3101" s="108"/>
      <c r="BM3101" s="108"/>
    </row>
    <row r="3102" spans="4:65" ht="12.75">
      <c r="D3102" s="108"/>
      <c r="E3102" s="108"/>
      <c r="X3102" s="108"/>
      <c r="AC3102" s="108"/>
      <c r="AZ3102" s="108"/>
      <c r="BA3102" s="108"/>
      <c r="BL3102" s="108"/>
      <c r="BM3102" s="108"/>
    </row>
    <row r="3103" spans="4:65" ht="12.75">
      <c r="D3103" s="108"/>
      <c r="E3103" s="108"/>
      <c r="X3103" s="108"/>
      <c r="AC3103" s="108"/>
      <c r="AZ3103" s="108"/>
      <c r="BA3103" s="108"/>
      <c r="BL3103" s="108"/>
      <c r="BM3103" s="108"/>
    </row>
    <row r="3104" spans="4:65" ht="12.75">
      <c r="D3104" s="108"/>
      <c r="E3104" s="108"/>
      <c r="X3104" s="108"/>
      <c r="AC3104" s="108"/>
      <c r="AZ3104" s="108"/>
      <c r="BA3104" s="108"/>
      <c r="BL3104" s="108"/>
      <c r="BM3104" s="108"/>
    </row>
    <row r="3105" spans="4:65" ht="12.75">
      <c r="D3105" s="108"/>
      <c r="E3105" s="108"/>
      <c r="X3105" s="108"/>
      <c r="AC3105" s="108"/>
      <c r="AZ3105" s="108"/>
      <c r="BA3105" s="108"/>
      <c r="BL3105" s="108"/>
      <c r="BM3105" s="108"/>
    </row>
    <row r="3106" spans="4:65" ht="12.75">
      <c r="D3106" s="108"/>
      <c r="E3106" s="108"/>
      <c r="X3106" s="108"/>
      <c r="AC3106" s="108"/>
      <c r="AZ3106" s="108"/>
      <c r="BA3106" s="108"/>
      <c r="BL3106" s="108"/>
      <c r="BM3106" s="108"/>
    </row>
    <row r="3107" spans="4:65" ht="12.75">
      <c r="D3107" s="108"/>
      <c r="E3107" s="108"/>
      <c r="X3107" s="108"/>
      <c r="AC3107" s="108"/>
      <c r="AZ3107" s="108"/>
      <c r="BA3107" s="108"/>
      <c r="BL3107" s="108"/>
      <c r="BM3107" s="108"/>
    </row>
    <row r="3108" spans="4:65" ht="12.75">
      <c r="D3108" s="108"/>
      <c r="E3108" s="108"/>
      <c r="X3108" s="108"/>
      <c r="AC3108" s="108"/>
      <c r="AZ3108" s="108"/>
      <c r="BA3108" s="108"/>
      <c r="BL3108" s="108"/>
      <c r="BM3108" s="108"/>
    </row>
    <row r="3109" spans="4:65" ht="12.75">
      <c r="D3109" s="108"/>
      <c r="E3109" s="108"/>
      <c r="X3109" s="108"/>
      <c r="AC3109" s="108"/>
      <c r="AZ3109" s="108"/>
      <c r="BA3109" s="108"/>
      <c r="BL3109" s="108"/>
      <c r="BM3109" s="108"/>
    </row>
    <row r="3110" spans="4:65" ht="12.75">
      <c r="D3110" s="108"/>
      <c r="E3110" s="108"/>
      <c r="X3110" s="108"/>
      <c r="AC3110" s="108"/>
      <c r="AZ3110" s="108"/>
      <c r="BA3110" s="108"/>
      <c r="BL3110" s="108"/>
      <c r="BM3110" s="108"/>
    </row>
    <row r="3111" spans="4:65" ht="12.75">
      <c r="D3111" s="108"/>
      <c r="E3111" s="108"/>
      <c r="X3111" s="108"/>
      <c r="AC3111" s="108"/>
      <c r="AZ3111" s="108"/>
      <c r="BA3111" s="108"/>
      <c r="BL3111" s="108"/>
      <c r="BM3111" s="108"/>
    </row>
    <row r="3112" spans="4:65" ht="12.75">
      <c r="D3112" s="108"/>
      <c r="E3112" s="108"/>
      <c r="X3112" s="108"/>
      <c r="AC3112" s="108"/>
      <c r="AZ3112" s="108"/>
      <c r="BA3112" s="108"/>
      <c r="BL3112" s="108"/>
      <c r="BM3112" s="108"/>
    </row>
    <row r="3113" spans="4:65" ht="12.75">
      <c r="D3113" s="108"/>
      <c r="E3113" s="108"/>
      <c r="X3113" s="108"/>
      <c r="AC3113" s="108"/>
      <c r="AZ3113" s="108"/>
      <c r="BA3113" s="108"/>
      <c r="BL3113" s="108"/>
      <c r="BM3113" s="108"/>
    </row>
    <row r="3114" spans="4:65" ht="12.75">
      <c r="D3114" s="108"/>
      <c r="E3114" s="108"/>
      <c r="X3114" s="108"/>
      <c r="AC3114" s="108"/>
      <c r="AZ3114" s="108"/>
      <c r="BA3114" s="108"/>
      <c r="BL3114" s="108"/>
      <c r="BM3114" s="108"/>
    </row>
    <row r="3115" spans="4:65" ht="12.75">
      <c r="D3115" s="108"/>
      <c r="E3115" s="108"/>
      <c r="X3115" s="108"/>
      <c r="AC3115" s="108"/>
      <c r="AZ3115" s="108"/>
      <c r="BA3115" s="108"/>
      <c r="BL3115" s="108"/>
      <c r="BM3115" s="108"/>
    </row>
    <row r="3116" spans="4:65" ht="12.75">
      <c r="D3116" s="108"/>
      <c r="E3116" s="108"/>
      <c r="X3116" s="108"/>
      <c r="AC3116" s="108"/>
      <c r="AZ3116" s="108"/>
      <c r="BA3116" s="108"/>
      <c r="BL3116" s="108"/>
      <c r="BM3116" s="108"/>
    </row>
    <row r="3117" spans="4:52" ht="12.75">
      <c r="D3117" s="108"/>
      <c r="E3117" s="108"/>
      <c r="X3117" s="108"/>
      <c r="AC3117" s="108"/>
      <c r="AZ3117" s="108"/>
    </row>
    <row r="3118" spans="4:52" ht="12.75">
      <c r="D3118" s="108"/>
      <c r="E3118" s="108"/>
      <c r="X3118" s="108"/>
      <c r="AC3118" s="108"/>
      <c r="AZ3118" s="108"/>
    </row>
    <row r="3119" spans="4:52" ht="12.75">
      <c r="D3119" s="108"/>
      <c r="E3119" s="108"/>
      <c r="X3119" s="108"/>
      <c r="AC3119" s="108"/>
      <c r="AZ3119" s="108"/>
    </row>
    <row r="3120" spans="4:53" ht="12.75">
      <c r="D3120" s="108"/>
      <c r="E3120" s="108"/>
      <c r="X3120" s="108"/>
      <c r="AC3120" s="108"/>
      <c r="AZ3120" s="108"/>
      <c r="BA3120" s="108"/>
    </row>
    <row r="3121" spans="4:53" ht="12.75">
      <c r="D3121" s="108"/>
      <c r="E3121" s="108"/>
      <c r="X3121" s="108"/>
      <c r="AC3121" s="108"/>
      <c r="AZ3121" s="108"/>
      <c r="BA3121" s="108"/>
    </row>
    <row r="3122" spans="4:53" ht="12.75">
      <c r="D3122" s="108"/>
      <c r="E3122" s="108"/>
      <c r="X3122" s="108"/>
      <c r="AC3122" s="108"/>
      <c r="AZ3122" s="108"/>
      <c r="BA3122" s="108"/>
    </row>
    <row r="3123" spans="4:53" ht="12.75">
      <c r="D3123" s="108"/>
      <c r="E3123" s="108"/>
      <c r="X3123" s="108"/>
      <c r="AC3123" s="108"/>
      <c r="AZ3123" s="108"/>
      <c r="BA3123" s="108"/>
    </row>
    <row r="3124" spans="4:65" ht="12.75">
      <c r="D3124" s="108"/>
      <c r="E3124" s="108"/>
      <c r="X3124" s="108"/>
      <c r="AC3124" s="108"/>
      <c r="AZ3124" s="108"/>
      <c r="BA3124" s="108"/>
      <c r="BL3124" s="108"/>
      <c r="BM3124" s="108"/>
    </row>
    <row r="3125" spans="4:65" ht="12.75">
      <c r="D3125" s="108"/>
      <c r="E3125" s="108"/>
      <c r="X3125" s="108"/>
      <c r="AC3125" s="108"/>
      <c r="AZ3125" s="108"/>
      <c r="BA3125" s="108"/>
      <c r="BL3125" s="108"/>
      <c r="BM3125" s="108"/>
    </row>
    <row r="3126" spans="4:65" ht="12.75">
      <c r="D3126" s="108"/>
      <c r="E3126" s="108"/>
      <c r="X3126" s="108"/>
      <c r="AC3126" s="108"/>
      <c r="AZ3126" s="108"/>
      <c r="BA3126" s="108"/>
      <c r="BL3126" s="108"/>
      <c r="BM3126" s="108"/>
    </row>
    <row r="3127" spans="4:65" ht="12.75">
      <c r="D3127" s="108"/>
      <c r="E3127" s="108"/>
      <c r="X3127" s="108"/>
      <c r="AC3127" s="108"/>
      <c r="AZ3127" s="108"/>
      <c r="BA3127" s="108"/>
      <c r="BL3127" s="108"/>
      <c r="BM3127" s="108"/>
    </row>
    <row r="3128" spans="4:65" ht="12.75">
      <c r="D3128" s="108"/>
      <c r="E3128" s="108"/>
      <c r="X3128" s="108"/>
      <c r="AC3128" s="108"/>
      <c r="AZ3128" s="108"/>
      <c r="BA3128" s="108"/>
      <c r="BL3128" s="108"/>
      <c r="BM3128" s="108"/>
    </row>
    <row r="3129" spans="4:65" ht="12.75">
      <c r="D3129" s="108"/>
      <c r="E3129" s="108"/>
      <c r="X3129" s="108"/>
      <c r="AC3129" s="108"/>
      <c r="AT3129" s="134"/>
      <c r="AZ3129" s="108"/>
      <c r="BA3129" s="108"/>
      <c r="BL3129" s="108"/>
      <c r="BM3129" s="108"/>
    </row>
    <row r="3130" spans="4:65" ht="12.75">
      <c r="D3130" s="108"/>
      <c r="E3130" s="108"/>
      <c r="X3130" s="108"/>
      <c r="AC3130" s="108"/>
      <c r="AZ3130" s="108"/>
      <c r="BA3130" s="108"/>
      <c r="BL3130" s="108"/>
      <c r="BM3130" s="108"/>
    </row>
    <row r="3131" spans="4:65" ht="12.75">
      <c r="D3131" s="108"/>
      <c r="E3131" s="108"/>
      <c r="X3131" s="108"/>
      <c r="AC3131" s="108"/>
      <c r="AZ3131" s="108"/>
      <c r="BA3131" s="108"/>
      <c r="BL3131" s="108"/>
      <c r="BM3131" s="108"/>
    </row>
    <row r="3132" spans="4:65" ht="12.75">
      <c r="D3132" s="108"/>
      <c r="E3132" s="108"/>
      <c r="X3132" s="108"/>
      <c r="AC3132" s="108"/>
      <c r="AZ3132" s="108"/>
      <c r="BA3132" s="108"/>
      <c r="BL3132" s="108"/>
      <c r="BM3132" s="108"/>
    </row>
    <row r="3133" spans="4:65" ht="12.75">
      <c r="D3133" s="108"/>
      <c r="E3133" s="108"/>
      <c r="X3133" s="108"/>
      <c r="AC3133" s="108"/>
      <c r="AZ3133" s="108"/>
      <c r="BA3133" s="108"/>
      <c r="BL3133" s="108"/>
      <c r="BM3133" s="108"/>
    </row>
    <row r="3134" spans="4:65" ht="12.75">
      <c r="D3134" s="108"/>
      <c r="E3134" s="108"/>
      <c r="X3134" s="108"/>
      <c r="AC3134" s="108"/>
      <c r="AZ3134" s="108"/>
      <c r="BA3134" s="108"/>
      <c r="BL3134" s="108"/>
      <c r="BM3134" s="108"/>
    </row>
    <row r="3135" spans="4:65" ht="12.75">
      <c r="D3135" s="108"/>
      <c r="E3135" s="108"/>
      <c r="X3135" s="108"/>
      <c r="AC3135" s="108"/>
      <c r="AZ3135" s="108"/>
      <c r="BA3135" s="108"/>
      <c r="BL3135" s="108"/>
      <c r="BM3135" s="108"/>
    </row>
    <row r="3136" spans="4:65" ht="12.75">
      <c r="D3136" s="108"/>
      <c r="E3136" s="108"/>
      <c r="X3136" s="108"/>
      <c r="AC3136" s="108"/>
      <c r="AZ3136" s="108"/>
      <c r="BA3136" s="108"/>
      <c r="BL3136" s="108"/>
      <c r="BM3136" s="108"/>
    </row>
    <row r="3137" spans="4:65" ht="12.75">
      <c r="D3137" s="108"/>
      <c r="E3137" s="108"/>
      <c r="X3137" s="108"/>
      <c r="AC3137" s="108"/>
      <c r="AZ3137" s="108"/>
      <c r="BA3137" s="108"/>
      <c r="BL3137" s="108"/>
      <c r="BM3137" s="108"/>
    </row>
    <row r="3138" spans="4:64" ht="12.75">
      <c r="D3138" s="108"/>
      <c r="E3138" s="108"/>
      <c r="X3138" s="108"/>
      <c r="AC3138" s="108"/>
      <c r="AZ3138" s="108"/>
      <c r="BL3138" s="108"/>
    </row>
    <row r="3139" spans="4:65" ht="12.75">
      <c r="D3139" s="108"/>
      <c r="E3139" s="108"/>
      <c r="X3139" s="108"/>
      <c r="AC3139" s="108"/>
      <c r="AZ3139" s="108"/>
      <c r="BA3139" s="108"/>
      <c r="BL3139" s="108"/>
      <c r="BM3139" s="108"/>
    </row>
    <row r="3140" spans="4:65" ht="12.75">
      <c r="D3140" s="108"/>
      <c r="E3140" s="108"/>
      <c r="X3140" s="108"/>
      <c r="AC3140" s="108"/>
      <c r="AZ3140" s="108"/>
      <c r="BA3140" s="108"/>
      <c r="BL3140" s="108"/>
      <c r="BM3140" s="108"/>
    </row>
    <row r="3141" spans="4:65" ht="12.75">
      <c r="D3141" s="108"/>
      <c r="E3141" s="108"/>
      <c r="X3141" s="108"/>
      <c r="AC3141" s="108"/>
      <c r="AZ3141" s="108"/>
      <c r="BA3141" s="108"/>
      <c r="BL3141" s="108"/>
      <c r="BM3141" s="108"/>
    </row>
    <row r="3142" spans="4:65" ht="12.75">
      <c r="D3142" s="108"/>
      <c r="E3142" s="108"/>
      <c r="X3142" s="108"/>
      <c r="AC3142" s="108"/>
      <c r="AZ3142" s="108"/>
      <c r="BA3142" s="108"/>
      <c r="BL3142" s="108"/>
      <c r="BM3142" s="108"/>
    </row>
    <row r="3143" spans="4:65" ht="12.75">
      <c r="D3143" s="108"/>
      <c r="E3143" s="108"/>
      <c r="X3143" s="108"/>
      <c r="AC3143" s="108"/>
      <c r="AZ3143" s="108"/>
      <c r="BA3143" s="108"/>
      <c r="BL3143" s="108"/>
      <c r="BM3143" s="108"/>
    </row>
    <row r="3144" spans="4:65" ht="12.75">
      <c r="D3144" s="108"/>
      <c r="E3144" s="108"/>
      <c r="X3144" s="108"/>
      <c r="AC3144" s="108"/>
      <c r="AZ3144" s="108"/>
      <c r="BA3144" s="108"/>
      <c r="BL3144" s="108"/>
      <c r="BM3144" s="108"/>
    </row>
    <row r="3145" spans="4:65" ht="12.75">
      <c r="D3145" s="108"/>
      <c r="E3145" s="108"/>
      <c r="X3145" s="108"/>
      <c r="AC3145" s="108"/>
      <c r="AZ3145" s="108"/>
      <c r="BA3145" s="108"/>
      <c r="BL3145" s="108"/>
      <c r="BM3145" s="108"/>
    </row>
    <row r="3146" spans="4:65" ht="12.75">
      <c r="D3146" s="108"/>
      <c r="E3146" s="108"/>
      <c r="X3146" s="108"/>
      <c r="AC3146" s="108"/>
      <c r="AZ3146" s="108"/>
      <c r="BA3146" s="108"/>
      <c r="BL3146" s="108"/>
      <c r="BM3146" s="108"/>
    </row>
    <row r="3147" spans="4:65" ht="12.75">
      <c r="D3147" s="108"/>
      <c r="E3147" s="108"/>
      <c r="X3147" s="108"/>
      <c r="AC3147" s="108"/>
      <c r="AZ3147" s="108"/>
      <c r="BA3147" s="108"/>
      <c r="BL3147" s="108"/>
      <c r="BM3147" s="108"/>
    </row>
    <row r="3148" spans="4:65" ht="12.75">
      <c r="D3148" s="108"/>
      <c r="E3148" s="108"/>
      <c r="X3148" s="108"/>
      <c r="AC3148" s="108"/>
      <c r="AZ3148" s="108"/>
      <c r="BA3148" s="108"/>
      <c r="BL3148" s="108"/>
      <c r="BM3148" s="108"/>
    </row>
    <row r="3149" spans="4:65" ht="12.75">
      <c r="D3149" s="108"/>
      <c r="E3149" s="108"/>
      <c r="X3149" s="108"/>
      <c r="AC3149" s="108"/>
      <c r="AT3149" s="134"/>
      <c r="AZ3149" s="108"/>
      <c r="BA3149" s="108"/>
      <c r="BL3149" s="108"/>
      <c r="BM3149" s="108"/>
    </row>
    <row r="3150" spans="4:65" ht="12.75">
      <c r="D3150" s="108"/>
      <c r="E3150" s="108"/>
      <c r="X3150" s="108"/>
      <c r="AC3150" s="108"/>
      <c r="AZ3150" s="108"/>
      <c r="BA3150" s="108"/>
      <c r="BL3150" s="108"/>
      <c r="BM3150" s="108"/>
    </row>
    <row r="3151" spans="4:65" ht="12.75">
      <c r="D3151" s="108"/>
      <c r="E3151" s="108"/>
      <c r="X3151" s="108"/>
      <c r="AC3151" s="108"/>
      <c r="AZ3151" s="108"/>
      <c r="BA3151" s="108"/>
      <c r="BL3151" s="108"/>
      <c r="BM3151" s="108"/>
    </row>
    <row r="3152" spans="4:65" ht="12.75">
      <c r="D3152" s="108"/>
      <c r="E3152" s="108"/>
      <c r="X3152" s="108"/>
      <c r="AC3152" s="108"/>
      <c r="AZ3152" s="108"/>
      <c r="BA3152" s="108"/>
      <c r="BL3152" s="108"/>
      <c r="BM3152" s="108"/>
    </row>
    <row r="3153" spans="4:64" ht="12.75">
      <c r="D3153" s="108"/>
      <c r="E3153" s="108"/>
      <c r="X3153" s="108"/>
      <c r="AC3153" s="108"/>
      <c r="AZ3153" s="108"/>
      <c r="BL3153" s="108"/>
    </row>
    <row r="3154" spans="4:64" ht="12.75">
      <c r="D3154" s="108"/>
      <c r="E3154" s="108"/>
      <c r="X3154" s="108"/>
      <c r="AC3154" s="108"/>
      <c r="AZ3154" s="108"/>
      <c r="BL3154" s="108"/>
    </row>
    <row r="3155" spans="4:65" ht="12.75">
      <c r="D3155" s="108"/>
      <c r="E3155" s="108"/>
      <c r="X3155" s="108"/>
      <c r="AC3155" s="108"/>
      <c r="AZ3155" s="108"/>
      <c r="BA3155" s="108"/>
      <c r="BL3155" s="108"/>
      <c r="BM3155" s="108"/>
    </row>
    <row r="3156" spans="4:65" ht="12.75">
      <c r="D3156" s="108"/>
      <c r="E3156" s="108"/>
      <c r="X3156" s="108"/>
      <c r="AC3156" s="108"/>
      <c r="AZ3156" s="108"/>
      <c r="BA3156" s="108"/>
      <c r="BL3156" s="108"/>
      <c r="BM3156" s="108"/>
    </row>
    <row r="3157" spans="4:65" ht="12.75">
      <c r="D3157" s="108"/>
      <c r="E3157" s="108"/>
      <c r="X3157" s="108"/>
      <c r="AC3157" s="108"/>
      <c r="AZ3157" s="108"/>
      <c r="BA3157" s="108"/>
      <c r="BL3157" s="108"/>
      <c r="BM3157" s="108"/>
    </row>
    <row r="3158" spans="4:65" ht="12.75">
      <c r="D3158" s="108"/>
      <c r="E3158" s="108"/>
      <c r="X3158" s="108"/>
      <c r="AC3158" s="108"/>
      <c r="AZ3158" s="108"/>
      <c r="BA3158" s="108"/>
      <c r="BL3158" s="108"/>
      <c r="BM3158" s="108"/>
    </row>
    <row r="3159" spans="4:65" ht="12.75">
      <c r="D3159" s="108"/>
      <c r="E3159" s="108"/>
      <c r="X3159" s="108"/>
      <c r="AC3159" s="108"/>
      <c r="AZ3159" s="108"/>
      <c r="BA3159" s="108"/>
      <c r="BL3159" s="108"/>
      <c r="BM3159" s="108"/>
    </row>
    <row r="3160" spans="4:65" ht="12.75">
      <c r="D3160" s="108"/>
      <c r="E3160" s="108"/>
      <c r="X3160" s="108"/>
      <c r="AC3160" s="108"/>
      <c r="AZ3160" s="108"/>
      <c r="BA3160" s="108"/>
      <c r="BL3160" s="108"/>
      <c r="BM3160" s="108"/>
    </row>
    <row r="3161" spans="4:65" ht="12.75">
      <c r="D3161" s="108"/>
      <c r="E3161" s="108"/>
      <c r="X3161" s="108"/>
      <c r="AC3161" s="108"/>
      <c r="AZ3161" s="108"/>
      <c r="BA3161" s="108"/>
      <c r="BL3161" s="108"/>
      <c r="BM3161" s="108"/>
    </row>
    <row r="3162" spans="4:65" ht="12.75">
      <c r="D3162" s="108"/>
      <c r="E3162" s="108"/>
      <c r="X3162" s="108"/>
      <c r="AC3162" s="108"/>
      <c r="AZ3162" s="108"/>
      <c r="BA3162" s="108"/>
      <c r="BL3162" s="108"/>
      <c r="BM3162" s="108"/>
    </row>
    <row r="3163" spans="4:65" ht="12.75">
      <c r="D3163" s="108"/>
      <c r="E3163" s="108"/>
      <c r="X3163" s="108"/>
      <c r="AC3163" s="108"/>
      <c r="AZ3163" s="108"/>
      <c r="BA3163" s="108"/>
      <c r="BL3163" s="108"/>
      <c r="BM3163" s="108"/>
    </row>
    <row r="3164" spans="4:65" ht="12.75">
      <c r="D3164" s="108"/>
      <c r="E3164" s="108"/>
      <c r="X3164" s="108"/>
      <c r="AC3164" s="108"/>
      <c r="AT3164" s="135"/>
      <c r="AZ3164" s="108"/>
      <c r="BA3164" s="108"/>
      <c r="BL3164" s="108"/>
      <c r="BM3164" s="108"/>
    </row>
    <row r="3165" spans="4:65" ht="12.75">
      <c r="D3165" s="108"/>
      <c r="E3165" s="108"/>
      <c r="X3165" s="108"/>
      <c r="AC3165" s="108"/>
      <c r="AT3165" s="135"/>
      <c r="AZ3165" s="108"/>
      <c r="BA3165" s="108"/>
      <c r="BL3165" s="108"/>
      <c r="BM3165" s="108"/>
    </row>
    <row r="3166" spans="4:65" ht="12.75">
      <c r="D3166" s="108"/>
      <c r="E3166" s="108"/>
      <c r="X3166" s="108"/>
      <c r="AC3166" s="108"/>
      <c r="AZ3166" s="108"/>
      <c r="BA3166" s="108"/>
      <c r="BL3166" s="108"/>
      <c r="BM3166" s="108"/>
    </row>
    <row r="3167" spans="4:65" ht="12.75">
      <c r="D3167" s="108"/>
      <c r="E3167" s="108"/>
      <c r="X3167" s="108"/>
      <c r="AC3167" s="108"/>
      <c r="AZ3167" s="108"/>
      <c r="BA3167" s="108"/>
      <c r="BL3167" s="108"/>
      <c r="BM3167" s="108"/>
    </row>
    <row r="3168" spans="4:65" ht="12.75">
      <c r="D3168" s="108"/>
      <c r="E3168" s="108"/>
      <c r="X3168" s="108"/>
      <c r="AC3168" s="108"/>
      <c r="AZ3168" s="108"/>
      <c r="BA3168" s="108"/>
      <c r="BL3168" s="108"/>
      <c r="BM3168" s="108"/>
    </row>
    <row r="3169" spans="4:65" ht="12.75">
      <c r="D3169" s="108"/>
      <c r="E3169" s="108"/>
      <c r="X3169" s="108"/>
      <c r="AC3169" s="108"/>
      <c r="AZ3169" s="108"/>
      <c r="BA3169" s="108"/>
      <c r="BL3169" s="108"/>
      <c r="BM3169" s="108"/>
    </row>
    <row r="3170" spans="4:65" ht="12.75">
      <c r="D3170" s="108"/>
      <c r="E3170" s="108"/>
      <c r="R3170" s="134"/>
      <c r="X3170" s="108"/>
      <c r="AC3170" s="108"/>
      <c r="AZ3170" s="108"/>
      <c r="BA3170" s="108"/>
      <c r="BL3170" s="108"/>
      <c r="BM3170" s="108"/>
    </row>
    <row r="3171" spans="4:65" ht="12.75">
      <c r="D3171" s="108"/>
      <c r="E3171" s="108"/>
      <c r="R3171" s="134"/>
      <c r="X3171" s="108"/>
      <c r="AC3171" s="108"/>
      <c r="AZ3171" s="108"/>
      <c r="BA3171" s="108"/>
      <c r="BL3171" s="108"/>
      <c r="BM3171" s="108"/>
    </row>
    <row r="3172" spans="4:65" ht="12.75">
      <c r="D3172" s="108"/>
      <c r="E3172" s="108"/>
      <c r="R3172" s="134"/>
      <c r="X3172" s="108"/>
      <c r="AC3172" s="108"/>
      <c r="AZ3172" s="108"/>
      <c r="BA3172" s="108"/>
      <c r="BL3172" s="108"/>
      <c r="BM3172" s="108"/>
    </row>
    <row r="3173" spans="4:65" ht="12.75">
      <c r="D3173" s="108"/>
      <c r="E3173" s="108"/>
      <c r="R3173" s="134"/>
      <c r="X3173" s="108"/>
      <c r="AC3173" s="108"/>
      <c r="AZ3173" s="108"/>
      <c r="BA3173" s="108"/>
      <c r="BL3173" s="108"/>
      <c r="BM3173" s="108"/>
    </row>
    <row r="3174" spans="4:65" ht="12.75">
      <c r="D3174" s="108"/>
      <c r="E3174" s="108"/>
      <c r="R3174" s="134"/>
      <c r="X3174" s="108"/>
      <c r="AC3174" s="108"/>
      <c r="AZ3174" s="108"/>
      <c r="BA3174" s="108"/>
      <c r="BL3174" s="108"/>
      <c r="BM3174" s="108"/>
    </row>
    <row r="3175" spans="4:65" ht="12.75">
      <c r="D3175" s="108"/>
      <c r="E3175" s="108"/>
      <c r="R3175" s="134"/>
      <c r="X3175" s="108"/>
      <c r="AC3175" s="108"/>
      <c r="AZ3175" s="108"/>
      <c r="BA3175" s="108"/>
      <c r="BL3175" s="108"/>
      <c r="BM3175" s="108"/>
    </row>
    <row r="3176" spans="4:65" ht="12.75">
      <c r="D3176" s="108"/>
      <c r="E3176" s="108"/>
      <c r="X3176" s="108"/>
      <c r="AC3176" s="108"/>
      <c r="AZ3176" s="108"/>
      <c r="BA3176" s="108"/>
      <c r="BL3176" s="108"/>
      <c r="BM3176" s="108"/>
    </row>
    <row r="3177" spans="4:65" ht="12.75">
      <c r="D3177" s="108"/>
      <c r="E3177" s="108"/>
      <c r="X3177" s="108"/>
      <c r="AC3177" s="108"/>
      <c r="AZ3177" s="108"/>
      <c r="BA3177" s="108"/>
      <c r="BL3177" s="108"/>
      <c r="BM3177" s="108"/>
    </row>
    <row r="3178" spans="4:65" ht="12.75">
      <c r="D3178" s="108"/>
      <c r="E3178" s="108"/>
      <c r="X3178" s="108"/>
      <c r="AC3178" s="108"/>
      <c r="AZ3178" s="108"/>
      <c r="BA3178" s="108"/>
      <c r="BL3178" s="108"/>
      <c r="BM3178" s="108"/>
    </row>
    <row r="3179" spans="4:65" ht="12.75">
      <c r="D3179" s="108"/>
      <c r="E3179" s="108"/>
      <c r="X3179" s="108"/>
      <c r="AC3179" s="108"/>
      <c r="AZ3179" s="108"/>
      <c r="BA3179" s="108"/>
      <c r="BL3179" s="108"/>
      <c r="BM3179" s="108"/>
    </row>
    <row r="3180" spans="4:65" ht="12.75">
      <c r="D3180" s="108"/>
      <c r="E3180" s="108"/>
      <c r="X3180" s="108"/>
      <c r="AC3180" s="108"/>
      <c r="AZ3180" s="108"/>
      <c r="BA3180" s="108"/>
      <c r="BL3180" s="108"/>
      <c r="BM3180" s="108"/>
    </row>
    <row r="3181" spans="4:65" ht="12.75">
      <c r="D3181" s="108"/>
      <c r="E3181" s="108"/>
      <c r="X3181" s="108"/>
      <c r="AC3181" s="108"/>
      <c r="AZ3181" s="108"/>
      <c r="BA3181" s="108"/>
      <c r="BL3181" s="108"/>
      <c r="BM3181" s="108"/>
    </row>
    <row r="3182" spans="4:65" ht="12.75">
      <c r="D3182" s="108"/>
      <c r="E3182" s="108"/>
      <c r="X3182" s="108"/>
      <c r="AC3182" s="108"/>
      <c r="AZ3182" s="108"/>
      <c r="BA3182" s="108"/>
      <c r="BL3182" s="108"/>
      <c r="BM3182" s="108"/>
    </row>
    <row r="3183" spans="4:65" ht="12.75">
      <c r="D3183" s="108"/>
      <c r="E3183" s="108"/>
      <c r="X3183" s="108"/>
      <c r="AC3183" s="108"/>
      <c r="AZ3183" s="108"/>
      <c r="BA3183" s="108"/>
      <c r="BL3183" s="108"/>
      <c r="BM3183" s="108"/>
    </row>
    <row r="3184" spans="4:65" ht="12.75">
      <c r="D3184" s="108"/>
      <c r="E3184" s="108"/>
      <c r="X3184" s="108"/>
      <c r="AC3184" s="108"/>
      <c r="AZ3184" s="108"/>
      <c r="BA3184" s="108"/>
      <c r="BL3184" s="108"/>
      <c r="BM3184" s="108"/>
    </row>
    <row r="3185" spans="4:65" ht="12.75">
      <c r="D3185" s="108"/>
      <c r="E3185" s="108"/>
      <c r="X3185" s="108"/>
      <c r="AC3185" s="108"/>
      <c r="AZ3185" s="108"/>
      <c r="BA3185" s="108"/>
      <c r="BL3185" s="108"/>
      <c r="BM3185" s="108"/>
    </row>
    <row r="3186" spans="4:65" ht="12.75">
      <c r="D3186" s="108"/>
      <c r="E3186" s="108"/>
      <c r="X3186" s="108"/>
      <c r="AC3186" s="108"/>
      <c r="AZ3186" s="108"/>
      <c r="BA3186" s="108"/>
      <c r="BL3186" s="108"/>
      <c r="BM3186" s="108"/>
    </row>
    <row r="3187" spans="4:65" ht="12.75">
      <c r="D3187" s="108"/>
      <c r="E3187" s="108"/>
      <c r="X3187" s="108"/>
      <c r="AC3187" s="108"/>
      <c r="AZ3187" s="108"/>
      <c r="BA3187" s="108"/>
      <c r="BL3187" s="108"/>
      <c r="BM3187" s="108"/>
    </row>
    <row r="3188" spans="4:65" ht="12.75">
      <c r="D3188" s="108"/>
      <c r="E3188" s="108"/>
      <c r="X3188" s="108"/>
      <c r="AC3188" s="108"/>
      <c r="AZ3188" s="108"/>
      <c r="BA3188" s="108"/>
      <c r="BL3188" s="108"/>
      <c r="BM3188" s="108"/>
    </row>
    <row r="3189" spans="4:65" ht="12.75">
      <c r="D3189" s="108"/>
      <c r="E3189" s="108"/>
      <c r="X3189" s="108"/>
      <c r="AC3189" s="108"/>
      <c r="AZ3189" s="108"/>
      <c r="BA3189" s="108"/>
      <c r="BL3189" s="108"/>
      <c r="BM3189" s="108"/>
    </row>
    <row r="3190" spans="4:65" ht="12.75">
      <c r="D3190" s="108"/>
      <c r="E3190" s="108"/>
      <c r="X3190" s="108"/>
      <c r="AC3190" s="108"/>
      <c r="AZ3190" s="108"/>
      <c r="BA3190" s="108"/>
      <c r="BL3190" s="108"/>
      <c r="BM3190" s="108"/>
    </row>
    <row r="3191" spans="4:65" ht="12.75">
      <c r="D3191" s="108"/>
      <c r="E3191" s="108"/>
      <c r="X3191" s="108"/>
      <c r="AC3191" s="108"/>
      <c r="AZ3191" s="108"/>
      <c r="BA3191" s="108"/>
      <c r="BL3191" s="108"/>
      <c r="BM3191" s="108"/>
    </row>
    <row r="3192" spans="4:65" ht="12.75">
      <c r="D3192" s="108"/>
      <c r="E3192" s="108"/>
      <c r="X3192" s="108"/>
      <c r="AC3192" s="108"/>
      <c r="AZ3192" s="108"/>
      <c r="BA3192" s="108"/>
      <c r="BL3192" s="108"/>
      <c r="BM3192" s="108"/>
    </row>
    <row r="3193" spans="4:65" ht="12.75">
      <c r="D3193" s="108"/>
      <c r="E3193" s="108"/>
      <c r="X3193" s="108"/>
      <c r="AC3193" s="108"/>
      <c r="AZ3193" s="108"/>
      <c r="BA3193" s="108"/>
      <c r="BL3193" s="108"/>
      <c r="BM3193" s="108"/>
    </row>
    <row r="3194" spans="4:65" ht="12.75">
      <c r="D3194" s="108"/>
      <c r="E3194" s="108"/>
      <c r="X3194" s="108"/>
      <c r="AC3194" s="108"/>
      <c r="AZ3194" s="108"/>
      <c r="BA3194" s="108"/>
      <c r="BL3194" s="108"/>
      <c r="BM3194" s="108"/>
    </row>
    <row r="3195" spans="4:65" ht="12.75">
      <c r="D3195" s="108"/>
      <c r="E3195" s="108"/>
      <c r="X3195" s="108"/>
      <c r="AC3195" s="108"/>
      <c r="AZ3195" s="108"/>
      <c r="BA3195" s="108"/>
      <c r="BL3195" s="108"/>
      <c r="BM3195" s="108"/>
    </row>
    <row r="3196" spans="4:65" ht="12.75">
      <c r="D3196" s="108"/>
      <c r="E3196" s="108"/>
      <c r="X3196" s="108"/>
      <c r="AC3196" s="108"/>
      <c r="AZ3196" s="108"/>
      <c r="BA3196" s="108"/>
      <c r="BL3196" s="108"/>
      <c r="BM3196" s="108"/>
    </row>
    <row r="3197" spans="4:65" ht="12.75">
      <c r="D3197" s="108"/>
      <c r="E3197" s="108"/>
      <c r="X3197" s="108"/>
      <c r="AC3197" s="108"/>
      <c r="AZ3197" s="108"/>
      <c r="BA3197" s="108"/>
      <c r="BL3197" s="108"/>
      <c r="BM3197" s="108"/>
    </row>
    <row r="3198" spans="4:65" ht="12.75">
      <c r="D3198" s="108"/>
      <c r="E3198" s="108"/>
      <c r="X3198" s="108"/>
      <c r="AC3198" s="108"/>
      <c r="AZ3198" s="108"/>
      <c r="BA3198" s="108"/>
      <c r="BL3198" s="108"/>
      <c r="BM3198" s="108"/>
    </row>
    <row r="3199" spans="4:65" ht="12.75">
      <c r="D3199" s="108"/>
      <c r="E3199" s="108"/>
      <c r="X3199" s="108"/>
      <c r="AC3199" s="108"/>
      <c r="AZ3199" s="108"/>
      <c r="BA3199" s="108"/>
      <c r="BL3199" s="108"/>
      <c r="BM3199" s="108"/>
    </row>
    <row r="3200" spans="4:65" ht="12.75">
      <c r="D3200" s="108"/>
      <c r="E3200" s="108"/>
      <c r="X3200" s="108"/>
      <c r="AC3200" s="108"/>
      <c r="AZ3200" s="108"/>
      <c r="BA3200" s="108"/>
      <c r="BL3200" s="108"/>
      <c r="BM3200" s="108"/>
    </row>
    <row r="3201" spans="4:65" ht="12.75">
      <c r="D3201" s="108"/>
      <c r="E3201" s="108"/>
      <c r="X3201" s="108"/>
      <c r="AC3201" s="108"/>
      <c r="AZ3201" s="108"/>
      <c r="BA3201" s="108"/>
      <c r="BL3201" s="108"/>
      <c r="BM3201" s="108"/>
    </row>
    <row r="3202" spans="4:65" ht="12.75">
      <c r="D3202" s="108"/>
      <c r="E3202" s="108"/>
      <c r="X3202" s="108"/>
      <c r="AC3202" s="108"/>
      <c r="AZ3202" s="108"/>
      <c r="BA3202" s="108"/>
      <c r="BL3202" s="108"/>
      <c r="BM3202" s="108"/>
    </row>
    <row r="3203" spans="4:65" ht="12.75">
      <c r="D3203" s="108"/>
      <c r="E3203" s="108"/>
      <c r="X3203" s="108"/>
      <c r="AC3203" s="108"/>
      <c r="AZ3203" s="108"/>
      <c r="BA3203" s="108"/>
      <c r="BL3203" s="108"/>
      <c r="BM3203" s="108"/>
    </row>
    <row r="3204" spans="4:65" ht="12.75">
      <c r="D3204" s="108"/>
      <c r="E3204" s="108"/>
      <c r="X3204" s="108"/>
      <c r="AC3204" s="108"/>
      <c r="AZ3204" s="108"/>
      <c r="BA3204" s="108"/>
      <c r="BL3204" s="108"/>
      <c r="BM3204" s="108"/>
    </row>
    <row r="3205" spans="4:65" ht="12.75">
      <c r="D3205" s="108"/>
      <c r="E3205" s="108"/>
      <c r="X3205" s="108"/>
      <c r="AC3205" s="108"/>
      <c r="AZ3205" s="108"/>
      <c r="BA3205" s="108"/>
      <c r="BL3205" s="108"/>
      <c r="BM3205" s="108"/>
    </row>
    <row r="3206" spans="4:65" ht="12.75">
      <c r="D3206" s="108"/>
      <c r="E3206" s="108"/>
      <c r="X3206" s="108"/>
      <c r="AC3206" s="108"/>
      <c r="AZ3206" s="108"/>
      <c r="BA3206" s="108"/>
      <c r="BL3206" s="108"/>
      <c r="BM3206" s="108"/>
    </row>
    <row r="3207" spans="4:65" ht="12.75">
      <c r="D3207" s="108"/>
      <c r="E3207" s="108"/>
      <c r="X3207" s="108"/>
      <c r="AC3207" s="108"/>
      <c r="AZ3207" s="108"/>
      <c r="BA3207" s="108"/>
      <c r="BL3207" s="108"/>
      <c r="BM3207" s="108"/>
    </row>
    <row r="3208" spans="4:65" ht="12.75">
      <c r="D3208" s="108"/>
      <c r="E3208" s="108"/>
      <c r="X3208" s="108"/>
      <c r="AC3208" s="108"/>
      <c r="AZ3208" s="108"/>
      <c r="BA3208" s="108"/>
      <c r="BL3208" s="108"/>
      <c r="BM3208" s="108"/>
    </row>
    <row r="3209" spans="4:65" ht="12.75">
      <c r="D3209" s="108"/>
      <c r="E3209" s="108"/>
      <c r="X3209" s="108"/>
      <c r="AC3209" s="108"/>
      <c r="AZ3209" s="108"/>
      <c r="BA3209" s="108"/>
      <c r="BL3209" s="108"/>
      <c r="BM3209" s="108"/>
    </row>
    <row r="3210" spans="4:65" ht="12.75">
      <c r="D3210" s="108"/>
      <c r="E3210" s="108"/>
      <c r="X3210" s="108"/>
      <c r="AC3210" s="108"/>
      <c r="AZ3210" s="108"/>
      <c r="BA3210" s="108"/>
      <c r="BL3210" s="108"/>
      <c r="BM3210" s="108"/>
    </row>
    <row r="3211" spans="4:65" ht="12.75">
      <c r="D3211" s="108"/>
      <c r="E3211" s="108"/>
      <c r="X3211" s="108"/>
      <c r="AC3211" s="108"/>
      <c r="AZ3211" s="108"/>
      <c r="BA3211" s="108"/>
      <c r="BL3211" s="108"/>
      <c r="BM3211" s="108"/>
    </row>
    <row r="3212" spans="4:65" ht="12.75">
      <c r="D3212" s="108"/>
      <c r="E3212" s="108"/>
      <c r="X3212" s="108"/>
      <c r="AC3212" s="108"/>
      <c r="AZ3212" s="108"/>
      <c r="BA3212" s="108"/>
      <c r="BL3212" s="108"/>
      <c r="BM3212" s="108"/>
    </row>
    <row r="3213" spans="4:65" ht="12.75">
      <c r="D3213" s="108"/>
      <c r="E3213" s="108"/>
      <c r="X3213" s="108"/>
      <c r="AC3213" s="108"/>
      <c r="AZ3213" s="108"/>
      <c r="BA3213" s="108"/>
      <c r="BL3213" s="108"/>
      <c r="BM3213" s="108"/>
    </row>
    <row r="3214" spans="4:64" ht="12.75">
      <c r="D3214" s="108"/>
      <c r="E3214" s="108"/>
      <c r="X3214" s="108"/>
      <c r="AC3214" s="108"/>
      <c r="AZ3214" s="108"/>
      <c r="BL3214" s="108"/>
    </row>
    <row r="3215" spans="4:65" ht="12.75">
      <c r="D3215" s="108"/>
      <c r="E3215" s="108"/>
      <c r="X3215" s="108"/>
      <c r="AC3215" s="108"/>
      <c r="AZ3215" s="108"/>
      <c r="BA3215" s="108"/>
      <c r="BL3215" s="108"/>
      <c r="BM3215" s="108"/>
    </row>
    <row r="3216" spans="4:65" ht="12.75">
      <c r="D3216" s="108"/>
      <c r="E3216" s="108"/>
      <c r="X3216" s="108"/>
      <c r="AC3216" s="108"/>
      <c r="AZ3216" s="108"/>
      <c r="BA3216" s="108"/>
      <c r="BL3216" s="108"/>
      <c r="BM3216" s="108"/>
    </row>
    <row r="3217" spans="4:65" ht="12.75">
      <c r="D3217" s="108"/>
      <c r="E3217" s="108"/>
      <c r="X3217" s="108"/>
      <c r="AC3217" s="108"/>
      <c r="AZ3217" s="108"/>
      <c r="BA3217" s="108"/>
      <c r="BL3217" s="108"/>
      <c r="BM3217" s="108"/>
    </row>
    <row r="3218" spans="4:65" ht="12.75">
      <c r="D3218" s="108"/>
      <c r="E3218" s="108"/>
      <c r="X3218" s="108"/>
      <c r="AC3218" s="108"/>
      <c r="AT3218" s="134"/>
      <c r="AZ3218" s="108"/>
      <c r="BA3218" s="108"/>
      <c r="BL3218" s="108"/>
      <c r="BM3218" s="108"/>
    </row>
    <row r="3219" spans="4:65" ht="12.75">
      <c r="D3219" s="108"/>
      <c r="E3219" s="108"/>
      <c r="X3219" s="108"/>
      <c r="AC3219" s="108"/>
      <c r="AT3219" s="134"/>
      <c r="AZ3219" s="108"/>
      <c r="BA3219" s="108"/>
      <c r="BL3219" s="108"/>
      <c r="BM3219" s="108"/>
    </row>
    <row r="3220" spans="4:65" ht="12.75">
      <c r="D3220" s="108"/>
      <c r="E3220" s="108"/>
      <c r="X3220" s="108"/>
      <c r="AC3220" s="108"/>
      <c r="AZ3220" s="108"/>
      <c r="BA3220" s="108"/>
      <c r="BL3220" s="108"/>
      <c r="BM3220" s="108"/>
    </row>
    <row r="3221" spans="4:65" ht="12.75">
      <c r="D3221" s="108"/>
      <c r="E3221" s="108"/>
      <c r="X3221" s="108"/>
      <c r="AC3221" s="108"/>
      <c r="AZ3221" s="108"/>
      <c r="BA3221" s="108"/>
      <c r="BL3221" s="108"/>
      <c r="BM3221" s="108"/>
    </row>
    <row r="3222" spans="4:65" ht="12.75">
      <c r="D3222" s="108"/>
      <c r="E3222" s="108"/>
      <c r="X3222" s="108"/>
      <c r="AC3222" s="108"/>
      <c r="AT3222" s="135"/>
      <c r="AZ3222" s="108"/>
      <c r="BA3222" s="108"/>
      <c r="BL3222" s="108"/>
      <c r="BM3222" s="108"/>
    </row>
    <row r="3223" spans="4:65" ht="12.75">
      <c r="D3223" s="108"/>
      <c r="E3223" s="108"/>
      <c r="X3223" s="108"/>
      <c r="AC3223" s="108"/>
      <c r="AZ3223" s="108"/>
      <c r="BA3223" s="108"/>
      <c r="BL3223" s="108"/>
      <c r="BM3223" s="108"/>
    </row>
    <row r="3224" spans="4:65" ht="12.75">
      <c r="D3224" s="108"/>
      <c r="E3224" s="108"/>
      <c r="X3224" s="108"/>
      <c r="AC3224" s="108"/>
      <c r="AZ3224" s="108"/>
      <c r="BA3224" s="108"/>
      <c r="BL3224" s="108"/>
      <c r="BM3224" s="108"/>
    </row>
    <row r="3225" spans="4:65" ht="12.75">
      <c r="D3225" s="108"/>
      <c r="E3225" s="108"/>
      <c r="X3225" s="108"/>
      <c r="AC3225" s="108"/>
      <c r="AZ3225" s="108"/>
      <c r="BA3225" s="108"/>
      <c r="BL3225" s="108"/>
      <c r="BM3225" s="108"/>
    </row>
    <row r="3226" spans="4:52" ht="12.75">
      <c r="D3226" s="108"/>
      <c r="E3226" s="108"/>
      <c r="X3226" s="108"/>
      <c r="AC3226" s="108"/>
      <c r="AZ3226" s="108"/>
    </row>
    <row r="3227" spans="4:65" ht="12.75">
      <c r="D3227" s="108"/>
      <c r="E3227" s="108"/>
      <c r="X3227" s="108"/>
      <c r="AC3227" s="108"/>
      <c r="AZ3227" s="108"/>
      <c r="BA3227" s="108"/>
      <c r="BL3227" s="108"/>
      <c r="BM3227" s="108"/>
    </row>
    <row r="3228" spans="4:65" ht="12.75">
      <c r="D3228" s="108"/>
      <c r="E3228" s="108"/>
      <c r="X3228" s="108"/>
      <c r="AC3228" s="108"/>
      <c r="AZ3228" s="108"/>
      <c r="BA3228" s="108"/>
      <c r="BL3228" s="108"/>
      <c r="BM3228" s="108"/>
    </row>
    <row r="3229" spans="4:65" ht="12.75">
      <c r="D3229" s="108"/>
      <c r="E3229" s="108"/>
      <c r="X3229" s="108"/>
      <c r="AC3229" s="108"/>
      <c r="AZ3229" s="108"/>
      <c r="BA3229" s="108"/>
      <c r="BL3229" s="108"/>
      <c r="BM3229" s="108"/>
    </row>
    <row r="3230" spans="4:65" ht="12.75">
      <c r="D3230" s="108"/>
      <c r="E3230" s="108"/>
      <c r="X3230" s="108"/>
      <c r="AC3230" s="108"/>
      <c r="AZ3230" s="108"/>
      <c r="BA3230" s="108"/>
      <c r="BL3230" s="108"/>
      <c r="BM3230" s="108"/>
    </row>
    <row r="3231" spans="4:65" ht="12.75">
      <c r="D3231" s="108"/>
      <c r="E3231" s="108"/>
      <c r="X3231" s="108"/>
      <c r="AC3231" s="108"/>
      <c r="AZ3231" s="108"/>
      <c r="BA3231" s="108"/>
      <c r="BL3231" s="108"/>
      <c r="BM3231" s="108"/>
    </row>
    <row r="3232" spans="4:65" ht="12.75">
      <c r="D3232" s="108"/>
      <c r="E3232" s="108"/>
      <c r="X3232" s="108"/>
      <c r="AC3232" s="108"/>
      <c r="AZ3232" s="108"/>
      <c r="BA3232" s="108"/>
      <c r="BL3232" s="108"/>
      <c r="BM3232" s="108"/>
    </row>
    <row r="3233" spans="4:65" ht="12.75">
      <c r="D3233" s="108"/>
      <c r="E3233" s="108"/>
      <c r="X3233" s="108"/>
      <c r="AC3233" s="108"/>
      <c r="AZ3233" s="108"/>
      <c r="BA3233" s="108"/>
      <c r="BL3233" s="108"/>
      <c r="BM3233" s="108"/>
    </row>
    <row r="3234" spans="4:65" ht="12.75">
      <c r="D3234" s="108"/>
      <c r="E3234" s="108"/>
      <c r="X3234" s="108"/>
      <c r="AC3234" s="108"/>
      <c r="AZ3234" s="108"/>
      <c r="BA3234" s="108"/>
      <c r="BL3234" s="108"/>
      <c r="BM3234" s="108"/>
    </row>
    <row r="3235" spans="4:65" ht="12.75">
      <c r="D3235" s="108"/>
      <c r="E3235" s="108"/>
      <c r="X3235" s="108"/>
      <c r="AC3235" s="108"/>
      <c r="AZ3235" s="108"/>
      <c r="BA3235" s="108"/>
      <c r="BL3235" s="108"/>
      <c r="BM3235" s="108"/>
    </row>
    <row r="3236" spans="4:64" ht="12.75">
      <c r="D3236" s="108"/>
      <c r="E3236" s="108"/>
      <c r="X3236" s="108"/>
      <c r="AC3236" s="108"/>
      <c r="AZ3236" s="108"/>
      <c r="BL3236" s="108"/>
    </row>
    <row r="3237" spans="4:64" ht="12.75">
      <c r="D3237" s="108"/>
      <c r="E3237" s="108"/>
      <c r="X3237" s="108"/>
      <c r="AC3237" s="108"/>
      <c r="AZ3237" s="108"/>
      <c r="BL3237" s="108"/>
    </row>
    <row r="3238" spans="4:64" ht="12.75">
      <c r="D3238" s="108"/>
      <c r="E3238" s="108"/>
      <c r="X3238" s="108"/>
      <c r="AC3238" s="108"/>
      <c r="AZ3238" s="108"/>
      <c r="BL3238" s="108"/>
    </row>
    <row r="3239" spans="4:64" ht="12.75">
      <c r="D3239" s="108"/>
      <c r="E3239" s="108"/>
      <c r="X3239" s="108"/>
      <c r="AC3239" s="108"/>
      <c r="AZ3239" s="108"/>
      <c r="BL3239" s="108"/>
    </row>
    <row r="3240" spans="4:64" ht="12.75">
      <c r="D3240" s="108"/>
      <c r="E3240" s="108"/>
      <c r="X3240" s="108"/>
      <c r="AC3240" s="108"/>
      <c r="AZ3240" s="108"/>
      <c r="BL3240" s="108"/>
    </row>
    <row r="3241" spans="4:64" ht="12.75">
      <c r="D3241" s="108"/>
      <c r="E3241" s="108"/>
      <c r="X3241" s="108"/>
      <c r="AC3241" s="108"/>
      <c r="AZ3241" s="108"/>
      <c r="BL3241" s="108"/>
    </row>
    <row r="3242" spans="4:64" ht="12.75">
      <c r="D3242" s="108"/>
      <c r="E3242" s="108"/>
      <c r="X3242" s="108"/>
      <c r="AC3242" s="108"/>
      <c r="AZ3242" s="108"/>
      <c r="BL3242" s="108"/>
    </row>
    <row r="3243" spans="4:64" ht="12.75">
      <c r="D3243" s="108"/>
      <c r="E3243" s="108"/>
      <c r="X3243" s="108"/>
      <c r="AC3243" s="108"/>
      <c r="AZ3243" s="108"/>
      <c r="BL3243" s="108"/>
    </row>
    <row r="3244" spans="4:64" ht="12.75">
      <c r="D3244" s="108"/>
      <c r="E3244" s="108"/>
      <c r="X3244" s="108"/>
      <c r="AC3244" s="108"/>
      <c r="AZ3244" s="108"/>
      <c r="BL3244" s="108"/>
    </row>
    <row r="3245" spans="4:64" ht="12.75">
      <c r="D3245" s="108"/>
      <c r="E3245" s="108"/>
      <c r="X3245" s="108"/>
      <c r="AC3245" s="108"/>
      <c r="AZ3245" s="108"/>
      <c r="BL3245" s="108"/>
    </row>
    <row r="3246" spans="4:64" ht="12.75">
      <c r="D3246" s="108"/>
      <c r="E3246" s="108"/>
      <c r="X3246" s="108"/>
      <c r="AC3246" s="108"/>
      <c r="AZ3246" s="108"/>
      <c r="BL3246" s="108"/>
    </row>
    <row r="3247" spans="4:64" ht="12.75">
      <c r="D3247" s="108"/>
      <c r="E3247" s="108"/>
      <c r="X3247" s="108"/>
      <c r="AC3247" s="108"/>
      <c r="AZ3247" s="108"/>
      <c r="BL3247" s="108"/>
    </row>
    <row r="3248" spans="4:64" ht="12.75">
      <c r="D3248" s="108"/>
      <c r="E3248" s="108"/>
      <c r="X3248" s="108"/>
      <c r="AC3248" s="108"/>
      <c r="AZ3248" s="108"/>
      <c r="BL3248" s="108"/>
    </row>
    <row r="3249" spans="4:64" ht="12.75">
      <c r="D3249" s="108"/>
      <c r="E3249" s="108"/>
      <c r="X3249" s="108"/>
      <c r="AC3249" s="108"/>
      <c r="AZ3249" s="108"/>
      <c r="BL3249" s="108"/>
    </row>
    <row r="3250" spans="4:64" ht="12.75">
      <c r="D3250" s="108"/>
      <c r="E3250" s="108"/>
      <c r="X3250" s="108"/>
      <c r="AC3250" s="108"/>
      <c r="AZ3250" s="108"/>
      <c r="BL3250" s="108"/>
    </row>
    <row r="3251" spans="4:64" ht="12.75">
      <c r="D3251" s="108"/>
      <c r="E3251" s="108"/>
      <c r="X3251" s="108"/>
      <c r="AC3251" s="108"/>
      <c r="AZ3251" s="108"/>
      <c r="BL3251" s="108"/>
    </row>
    <row r="3252" spans="4:65" ht="12.75">
      <c r="D3252" s="108"/>
      <c r="E3252" s="108"/>
      <c r="X3252" s="108"/>
      <c r="AC3252" s="108"/>
      <c r="AZ3252" s="108"/>
      <c r="BA3252" s="108"/>
      <c r="BL3252" s="108"/>
      <c r="BM3252" s="108"/>
    </row>
    <row r="3253" spans="4:64" ht="12.75">
      <c r="D3253" s="108"/>
      <c r="E3253" s="108"/>
      <c r="X3253" s="108"/>
      <c r="AC3253" s="108"/>
      <c r="AZ3253" s="108"/>
      <c r="BL3253" s="108"/>
    </row>
    <row r="3254" spans="4:64" ht="12.75">
      <c r="D3254" s="108"/>
      <c r="E3254" s="108"/>
      <c r="X3254" s="108"/>
      <c r="AC3254" s="108"/>
      <c r="AZ3254" s="108"/>
      <c r="BL3254" s="108"/>
    </row>
    <row r="3255" spans="4:64" ht="12.75">
      <c r="D3255" s="108"/>
      <c r="E3255" s="108"/>
      <c r="X3255" s="108"/>
      <c r="AC3255" s="108"/>
      <c r="AZ3255" s="108"/>
      <c r="BL3255" s="108"/>
    </row>
    <row r="3256" spans="4:64" ht="12.75">
      <c r="D3256" s="108"/>
      <c r="E3256" s="108"/>
      <c r="X3256" s="108"/>
      <c r="AC3256" s="108"/>
      <c r="AZ3256" s="108"/>
      <c r="BL3256" s="108"/>
    </row>
    <row r="3257" spans="4:65" ht="12.75">
      <c r="D3257" s="108"/>
      <c r="E3257" s="108"/>
      <c r="X3257" s="108"/>
      <c r="AC3257" s="108"/>
      <c r="AZ3257" s="108"/>
      <c r="BA3257" s="108"/>
      <c r="BL3257" s="108"/>
      <c r="BM3257" s="108"/>
    </row>
    <row r="3258" spans="4:65" ht="12.75">
      <c r="D3258" s="108"/>
      <c r="E3258" s="108"/>
      <c r="X3258" s="108"/>
      <c r="AC3258" s="108"/>
      <c r="AZ3258" s="108"/>
      <c r="BA3258" s="108"/>
      <c r="BL3258" s="108"/>
      <c r="BM3258" s="108"/>
    </row>
    <row r="3259" spans="4:65" ht="12.75">
      <c r="D3259" s="108"/>
      <c r="E3259" s="108"/>
      <c r="X3259" s="108"/>
      <c r="AC3259" s="108"/>
      <c r="AZ3259" s="108"/>
      <c r="BA3259" s="108"/>
      <c r="BL3259" s="108"/>
      <c r="BM3259" s="108"/>
    </row>
    <row r="3260" spans="4:65" ht="12.75">
      <c r="D3260" s="108"/>
      <c r="E3260" s="108"/>
      <c r="X3260" s="108"/>
      <c r="AC3260" s="108"/>
      <c r="AZ3260" s="108"/>
      <c r="BA3260" s="108"/>
      <c r="BL3260" s="108"/>
      <c r="BM3260" s="108"/>
    </row>
    <row r="3261" spans="4:65" ht="12.75">
      <c r="D3261" s="108"/>
      <c r="E3261" s="108"/>
      <c r="X3261" s="108"/>
      <c r="AC3261" s="108"/>
      <c r="AZ3261" s="108"/>
      <c r="BA3261" s="108"/>
      <c r="BL3261" s="108"/>
      <c r="BM3261" s="108"/>
    </row>
    <row r="3262" spans="4:65" ht="12.75">
      <c r="D3262" s="108"/>
      <c r="E3262" s="108"/>
      <c r="X3262" s="108"/>
      <c r="AC3262" s="108"/>
      <c r="AZ3262" s="108"/>
      <c r="BA3262" s="108"/>
      <c r="BL3262" s="108"/>
      <c r="BM3262" s="108"/>
    </row>
    <row r="3263" spans="4:65" ht="12.75">
      <c r="D3263" s="108"/>
      <c r="E3263" s="108"/>
      <c r="X3263" s="108"/>
      <c r="AC3263" s="108"/>
      <c r="AZ3263" s="108"/>
      <c r="BA3263" s="108"/>
      <c r="BL3263" s="108"/>
      <c r="BM3263" s="108"/>
    </row>
    <row r="3264" spans="4:65" ht="12.75">
      <c r="D3264" s="108"/>
      <c r="E3264" s="108"/>
      <c r="X3264" s="108"/>
      <c r="AC3264" s="108"/>
      <c r="AZ3264" s="108"/>
      <c r="BA3264" s="108"/>
      <c r="BL3264" s="108"/>
      <c r="BM3264" s="108"/>
    </row>
    <row r="3265" spans="4:65" ht="12.75">
      <c r="D3265" s="108"/>
      <c r="E3265" s="108"/>
      <c r="X3265" s="108"/>
      <c r="AC3265" s="108"/>
      <c r="AZ3265" s="108"/>
      <c r="BA3265" s="108"/>
      <c r="BL3265" s="108"/>
      <c r="BM3265" s="108"/>
    </row>
    <row r="3266" spans="4:65" ht="12.75">
      <c r="D3266" s="108"/>
      <c r="E3266" s="108"/>
      <c r="X3266" s="108"/>
      <c r="AC3266" s="108"/>
      <c r="AZ3266" s="108"/>
      <c r="BA3266" s="108"/>
      <c r="BL3266" s="108"/>
      <c r="BM3266" s="108"/>
    </row>
    <row r="3267" spans="4:65" ht="12.75">
      <c r="D3267" s="108"/>
      <c r="E3267" s="108"/>
      <c r="X3267" s="108"/>
      <c r="AC3267" s="108"/>
      <c r="AZ3267" s="108"/>
      <c r="BA3267" s="108"/>
      <c r="BL3267" s="108"/>
      <c r="BM3267" s="108"/>
    </row>
    <row r="3268" spans="4:65" ht="12.75">
      <c r="D3268" s="108"/>
      <c r="E3268" s="108"/>
      <c r="X3268" s="108"/>
      <c r="AC3268" s="108"/>
      <c r="AZ3268" s="108"/>
      <c r="BA3268" s="108"/>
      <c r="BL3268" s="108"/>
      <c r="BM3268" s="108"/>
    </row>
    <row r="3269" spans="4:64" ht="12.75">
      <c r="D3269" s="108"/>
      <c r="E3269" s="108"/>
      <c r="X3269" s="108"/>
      <c r="AC3269" s="108"/>
      <c r="AZ3269" s="108"/>
      <c r="BL3269" s="108"/>
    </row>
    <row r="3270" spans="4:64" ht="12.75">
      <c r="D3270" s="108"/>
      <c r="E3270" s="108"/>
      <c r="X3270" s="108"/>
      <c r="AC3270" s="108"/>
      <c r="AZ3270" s="108"/>
      <c r="BL3270" s="108"/>
    </row>
    <row r="3271" spans="4:65" ht="12.75">
      <c r="D3271" s="108"/>
      <c r="E3271" s="108"/>
      <c r="X3271" s="108"/>
      <c r="AC3271" s="108"/>
      <c r="AZ3271" s="108"/>
      <c r="BA3271" s="108"/>
      <c r="BL3271" s="108"/>
      <c r="BM3271" s="108"/>
    </row>
    <row r="3272" spans="4:65" ht="12.75">
      <c r="D3272" s="108"/>
      <c r="E3272" s="108"/>
      <c r="X3272" s="108"/>
      <c r="AC3272" s="108"/>
      <c r="AZ3272" s="108"/>
      <c r="BA3272" s="108"/>
      <c r="BL3272" s="108"/>
      <c r="BM3272" s="108"/>
    </row>
    <row r="3273" spans="4:65" ht="12.75">
      <c r="D3273" s="108"/>
      <c r="E3273" s="108"/>
      <c r="X3273" s="108"/>
      <c r="AC3273" s="108"/>
      <c r="AZ3273" s="108"/>
      <c r="BA3273" s="108"/>
      <c r="BL3273" s="108"/>
      <c r="BM3273" s="108"/>
    </row>
    <row r="3274" spans="4:65" ht="12.75">
      <c r="D3274" s="108"/>
      <c r="E3274" s="108"/>
      <c r="X3274" s="108"/>
      <c r="AC3274" s="108"/>
      <c r="AZ3274" s="108"/>
      <c r="BA3274" s="108"/>
      <c r="BL3274" s="108"/>
      <c r="BM3274" s="108"/>
    </row>
    <row r="3275" spans="4:65" ht="12.75">
      <c r="D3275" s="108"/>
      <c r="E3275" s="108"/>
      <c r="X3275" s="108"/>
      <c r="AC3275" s="108"/>
      <c r="AZ3275" s="108"/>
      <c r="BA3275" s="108"/>
      <c r="BL3275" s="108"/>
      <c r="BM3275" s="108"/>
    </row>
    <row r="3276" spans="4:65" ht="12.75">
      <c r="D3276" s="108"/>
      <c r="E3276" s="108"/>
      <c r="X3276" s="108"/>
      <c r="AC3276" s="108"/>
      <c r="AZ3276" s="108"/>
      <c r="BA3276" s="108"/>
      <c r="BL3276" s="108"/>
      <c r="BM3276" s="108"/>
    </row>
    <row r="3277" spans="4:65" ht="12.75">
      <c r="D3277" s="108"/>
      <c r="E3277" s="108"/>
      <c r="X3277" s="108"/>
      <c r="AC3277" s="108"/>
      <c r="AZ3277" s="108"/>
      <c r="BA3277" s="108"/>
      <c r="BL3277" s="108"/>
      <c r="BM3277" s="108"/>
    </row>
    <row r="3278" spans="4:65" ht="12.75">
      <c r="D3278" s="108"/>
      <c r="E3278" s="108"/>
      <c r="X3278" s="108"/>
      <c r="AC3278" s="108"/>
      <c r="AZ3278" s="108"/>
      <c r="BA3278" s="108"/>
      <c r="BL3278" s="108"/>
      <c r="BM3278" s="108"/>
    </row>
    <row r="3279" spans="4:65" ht="12.75">
      <c r="D3279" s="108"/>
      <c r="E3279" s="108"/>
      <c r="X3279" s="108"/>
      <c r="AC3279" s="108"/>
      <c r="AZ3279" s="108"/>
      <c r="BA3279" s="108"/>
      <c r="BL3279" s="108"/>
      <c r="BM3279" s="108"/>
    </row>
    <row r="3280" spans="4:65" ht="12.75">
      <c r="D3280" s="108"/>
      <c r="E3280" s="108"/>
      <c r="X3280" s="108"/>
      <c r="AC3280" s="108"/>
      <c r="AZ3280" s="108"/>
      <c r="BA3280" s="108"/>
      <c r="BL3280" s="108"/>
      <c r="BM3280" s="108"/>
    </row>
    <row r="3281" spans="4:65" ht="12.75">
      <c r="D3281" s="108"/>
      <c r="E3281" s="108"/>
      <c r="X3281" s="108"/>
      <c r="AC3281" s="108"/>
      <c r="AU3281" s="134"/>
      <c r="AZ3281" s="108"/>
      <c r="BA3281" s="108"/>
      <c r="BL3281" s="108"/>
      <c r="BM3281" s="108"/>
    </row>
    <row r="3282" spans="4:65" ht="12.75">
      <c r="D3282" s="108"/>
      <c r="E3282" s="108"/>
      <c r="X3282" s="108"/>
      <c r="AC3282" s="108"/>
      <c r="AZ3282" s="108"/>
      <c r="BA3282" s="108"/>
      <c r="BL3282" s="108"/>
      <c r="BM3282" s="108"/>
    </row>
    <row r="3283" spans="4:65" ht="12.75">
      <c r="D3283" s="108"/>
      <c r="E3283" s="108"/>
      <c r="X3283" s="108"/>
      <c r="AC3283" s="108"/>
      <c r="AZ3283" s="108"/>
      <c r="BA3283" s="108"/>
      <c r="BL3283" s="108"/>
      <c r="BM3283" s="108"/>
    </row>
    <row r="3284" spans="4:65" ht="12.75">
      <c r="D3284" s="108"/>
      <c r="E3284" s="108"/>
      <c r="X3284" s="108"/>
      <c r="AC3284" s="108"/>
      <c r="AZ3284" s="108"/>
      <c r="BA3284" s="108"/>
      <c r="BL3284" s="108"/>
      <c r="BM3284" s="108"/>
    </row>
    <row r="3285" spans="4:65" ht="12.75">
      <c r="D3285" s="108"/>
      <c r="E3285" s="108"/>
      <c r="X3285" s="108"/>
      <c r="AC3285" s="108"/>
      <c r="AZ3285" s="108"/>
      <c r="BA3285" s="108"/>
      <c r="BL3285" s="108"/>
      <c r="BM3285" s="108"/>
    </row>
    <row r="3286" spans="4:65" ht="12.75">
      <c r="D3286" s="108"/>
      <c r="E3286" s="108"/>
      <c r="X3286" s="108"/>
      <c r="AC3286" s="108"/>
      <c r="AZ3286" s="108"/>
      <c r="BA3286" s="108"/>
      <c r="BL3286" s="108"/>
      <c r="BM3286" s="108"/>
    </row>
    <row r="3287" spans="4:65" ht="12.75">
      <c r="D3287" s="108"/>
      <c r="E3287" s="108"/>
      <c r="X3287" s="108"/>
      <c r="AC3287" s="108"/>
      <c r="AZ3287" s="108"/>
      <c r="BA3287" s="108"/>
      <c r="BL3287" s="108"/>
      <c r="BM3287" s="108"/>
    </row>
    <row r="3288" spans="4:65" ht="12.75">
      <c r="D3288" s="108"/>
      <c r="E3288" s="108"/>
      <c r="X3288" s="108"/>
      <c r="AC3288" s="108"/>
      <c r="AZ3288" s="108"/>
      <c r="BA3288" s="108"/>
      <c r="BL3288" s="108"/>
      <c r="BM3288" s="108"/>
    </row>
    <row r="3289" spans="4:65" ht="12.75">
      <c r="D3289" s="108"/>
      <c r="E3289" s="108"/>
      <c r="X3289" s="108"/>
      <c r="AC3289" s="108"/>
      <c r="AZ3289" s="108"/>
      <c r="BA3289" s="108"/>
      <c r="BL3289" s="108"/>
      <c r="BM3289" s="108"/>
    </row>
    <row r="3290" spans="4:65" ht="12.75">
      <c r="D3290" s="108"/>
      <c r="E3290" s="108"/>
      <c r="X3290" s="108"/>
      <c r="AC3290" s="108"/>
      <c r="AZ3290" s="108"/>
      <c r="BA3290" s="108"/>
      <c r="BL3290" s="108"/>
      <c r="BM3290" s="108"/>
    </row>
    <row r="3291" spans="4:65" ht="12.75">
      <c r="D3291" s="108"/>
      <c r="E3291" s="108"/>
      <c r="X3291" s="108"/>
      <c r="AC3291" s="108"/>
      <c r="AZ3291" s="108"/>
      <c r="BA3291" s="108"/>
      <c r="BL3291" s="108"/>
      <c r="BM3291" s="108"/>
    </row>
    <row r="3292" spans="4:65" ht="12.75">
      <c r="D3292" s="108"/>
      <c r="E3292" s="108"/>
      <c r="X3292" s="108"/>
      <c r="AC3292" s="108"/>
      <c r="AZ3292" s="108"/>
      <c r="BA3292" s="108"/>
      <c r="BL3292" s="108"/>
      <c r="BM3292" s="108"/>
    </row>
    <row r="3293" spans="4:65" ht="12.75">
      <c r="D3293" s="108"/>
      <c r="E3293" s="108"/>
      <c r="X3293" s="108"/>
      <c r="AC3293" s="108"/>
      <c r="AZ3293" s="108"/>
      <c r="BA3293" s="108"/>
      <c r="BL3293" s="108"/>
      <c r="BM3293" s="108"/>
    </row>
    <row r="3294" spans="4:65" ht="12.75">
      <c r="D3294" s="108"/>
      <c r="E3294" s="108"/>
      <c r="X3294" s="108"/>
      <c r="AC3294" s="108"/>
      <c r="AZ3294" s="108"/>
      <c r="BA3294" s="108"/>
      <c r="BL3294" s="108"/>
      <c r="BM3294" s="108"/>
    </row>
    <row r="3295" spans="4:65" ht="12.75">
      <c r="D3295" s="108"/>
      <c r="E3295" s="108"/>
      <c r="X3295" s="108"/>
      <c r="AC3295" s="108"/>
      <c r="AZ3295" s="108"/>
      <c r="BA3295" s="108"/>
      <c r="BL3295" s="108"/>
      <c r="BM3295" s="108"/>
    </row>
    <row r="3296" spans="4:65" ht="12.75">
      <c r="D3296" s="108"/>
      <c r="E3296" s="108"/>
      <c r="X3296" s="108"/>
      <c r="AC3296" s="108"/>
      <c r="AZ3296" s="108"/>
      <c r="BA3296" s="108"/>
      <c r="BL3296" s="108"/>
      <c r="BM3296" s="108"/>
    </row>
    <row r="3297" spans="4:65" ht="12.75">
      <c r="D3297" s="108"/>
      <c r="E3297" s="108"/>
      <c r="X3297" s="108"/>
      <c r="AC3297" s="108"/>
      <c r="AZ3297" s="108"/>
      <c r="BA3297" s="108"/>
      <c r="BL3297" s="108"/>
      <c r="BM3297" s="108"/>
    </row>
    <row r="3298" spans="4:65" ht="12.75">
      <c r="D3298" s="108"/>
      <c r="E3298" s="108"/>
      <c r="X3298" s="108"/>
      <c r="AC3298" s="108"/>
      <c r="AZ3298" s="108"/>
      <c r="BA3298" s="108"/>
      <c r="BL3298" s="108"/>
      <c r="BM3298" s="108"/>
    </row>
    <row r="3299" spans="4:65" ht="12.75">
      <c r="D3299" s="108"/>
      <c r="E3299" s="108"/>
      <c r="X3299" s="108"/>
      <c r="AC3299" s="108"/>
      <c r="AZ3299" s="108"/>
      <c r="BA3299" s="108"/>
      <c r="BL3299" s="108"/>
      <c r="BM3299" s="108"/>
    </row>
    <row r="3300" spans="4:65" ht="12.75">
      <c r="D3300" s="108"/>
      <c r="E3300" s="108"/>
      <c r="X3300" s="108"/>
      <c r="AC3300" s="108"/>
      <c r="AZ3300" s="108"/>
      <c r="BA3300" s="108"/>
      <c r="BL3300" s="108"/>
      <c r="BM3300" s="108"/>
    </row>
    <row r="3301" spans="4:65" ht="12.75">
      <c r="D3301" s="108"/>
      <c r="E3301" s="108"/>
      <c r="X3301" s="108"/>
      <c r="AC3301" s="108"/>
      <c r="AT3301" s="136"/>
      <c r="AZ3301" s="108"/>
      <c r="BA3301" s="108"/>
      <c r="BL3301" s="108"/>
      <c r="BM3301" s="108"/>
    </row>
    <row r="3302" spans="4:65" ht="12.75">
      <c r="D3302" s="108"/>
      <c r="E3302" s="108"/>
      <c r="X3302" s="108"/>
      <c r="AC3302" s="108"/>
      <c r="AZ3302" s="108"/>
      <c r="BA3302" s="108"/>
      <c r="BL3302" s="108"/>
      <c r="BM3302" s="108"/>
    </row>
    <row r="3303" spans="4:65" ht="12.75">
      <c r="D3303" s="108"/>
      <c r="E3303" s="108"/>
      <c r="X3303" s="108"/>
      <c r="AC3303" s="108"/>
      <c r="AZ3303" s="108"/>
      <c r="BA3303" s="108"/>
      <c r="BL3303" s="108"/>
      <c r="BM3303" s="108"/>
    </row>
    <row r="3304" spans="4:65" ht="12.75">
      <c r="D3304" s="108"/>
      <c r="E3304" s="108"/>
      <c r="X3304" s="108"/>
      <c r="AC3304" s="108"/>
      <c r="AZ3304" s="108"/>
      <c r="BA3304" s="108"/>
      <c r="BL3304" s="108"/>
      <c r="BM3304" s="108"/>
    </row>
    <row r="3305" spans="4:65" ht="12.75">
      <c r="D3305" s="108"/>
      <c r="E3305" s="108"/>
      <c r="X3305" s="108"/>
      <c r="AC3305" s="108"/>
      <c r="AZ3305" s="108"/>
      <c r="BA3305" s="108"/>
      <c r="BL3305" s="108"/>
      <c r="BM3305" s="108"/>
    </row>
    <row r="3306" spans="4:65" ht="12.75">
      <c r="D3306" s="108"/>
      <c r="E3306" s="108"/>
      <c r="X3306" s="108"/>
      <c r="AC3306" s="108"/>
      <c r="AZ3306" s="108"/>
      <c r="BA3306" s="108"/>
      <c r="BL3306" s="108"/>
      <c r="BM3306" s="108"/>
    </row>
    <row r="3307" spans="4:65" ht="12.75">
      <c r="D3307" s="108"/>
      <c r="E3307" s="108"/>
      <c r="X3307" s="108"/>
      <c r="AC3307" s="108"/>
      <c r="AZ3307" s="108"/>
      <c r="BA3307" s="108"/>
      <c r="BL3307" s="108"/>
      <c r="BM3307" s="108"/>
    </row>
    <row r="3308" spans="4:65" ht="12.75">
      <c r="D3308" s="108"/>
      <c r="E3308" s="108"/>
      <c r="X3308" s="108"/>
      <c r="AC3308" s="108"/>
      <c r="AZ3308" s="108"/>
      <c r="BA3308" s="108"/>
      <c r="BL3308" s="108"/>
      <c r="BM3308" s="108"/>
    </row>
    <row r="3309" spans="4:65" ht="12.75">
      <c r="D3309" s="108"/>
      <c r="E3309" s="108"/>
      <c r="X3309" s="108"/>
      <c r="AC3309" s="108"/>
      <c r="AZ3309" s="108"/>
      <c r="BA3309" s="108"/>
      <c r="BL3309" s="108"/>
      <c r="BM3309" s="108"/>
    </row>
    <row r="3310" spans="4:65" ht="12.75">
      <c r="D3310" s="108"/>
      <c r="E3310" s="108"/>
      <c r="X3310" s="108"/>
      <c r="AC3310" s="108"/>
      <c r="AZ3310" s="108"/>
      <c r="BA3310" s="108"/>
      <c r="BL3310" s="108"/>
      <c r="BM3310" s="108"/>
    </row>
    <row r="3311" spans="4:65" ht="12.75">
      <c r="D3311" s="108"/>
      <c r="E3311" s="108"/>
      <c r="X3311" s="108"/>
      <c r="AC3311" s="108"/>
      <c r="AZ3311" s="108"/>
      <c r="BA3311" s="108"/>
      <c r="BL3311" s="108"/>
      <c r="BM3311" s="108"/>
    </row>
    <row r="3312" spans="4:65" ht="12.75">
      <c r="D3312" s="108"/>
      <c r="E3312" s="108"/>
      <c r="X3312" s="108"/>
      <c r="AC3312" s="108"/>
      <c r="AZ3312" s="108"/>
      <c r="BA3312" s="108"/>
      <c r="BL3312" s="108"/>
      <c r="BM3312" s="108"/>
    </row>
    <row r="3313" spans="4:65" ht="12.75">
      <c r="D3313" s="108"/>
      <c r="E3313" s="108"/>
      <c r="X3313" s="108"/>
      <c r="AC3313" s="108"/>
      <c r="AZ3313" s="108"/>
      <c r="BA3313" s="108"/>
      <c r="BL3313" s="108"/>
      <c r="BM3313" s="108"/>
    </row>
    <row r="3314" spans="4:65" ht="12.75">
      <c r="D3314" s="108"/>
      <c r="E3314" s="108"/>
      <c r="X3314" s="108"/>
      <c r="AC3314" s="108"/>
      <c r="AZ3314" s="108"/>
      <c r="BA3314" s="108"/>
      <c r="BL3314" s="108"/>
      <c r="BM3314" s="108"/>
    </row>
    <row r="3315" spans="4:65" ht="12.75">
      <c r="D3315" s="108"/>
      <c r="E3315" s="108"/>
      <c r="X3315" s="108"/>
      <c r="AC3315" s="108"/>
      <c r="AZ3315" s="108"/>
      <c r="BA3315" s="108"/>
      <c r="BL3315" s="108"/>
      <c r="BM3315" s="108"/>
    </row>
    <row r="3316" spans="4:65" ht="12.75">
      <c r="D3316" s="108"/>
      <c r="E3316" s="108"/>
      <c r="X3316" s="108"/>
      <c r="AC3316" s="108"/>
      <c r="AZ3316" s="108"/>
      <c r="BA3316" s="108"/>
      <c r="BL3316" s="108"/>
      <c r="BM3316" s="108"/>
    </row>
    <row r="3317" spans="4:65" ht="12.75">
      <c r="D3317" s="108"/>
      <c r="E3317" s="108"/>
      <c r="X3317" s="108"/>
      <c r="AC3317" s="108"/>
      <c r="AZ3317" s="108"/>
      <c r="BA3317" s="108"/>
      <c r="BL3317" s="108"/>
      <c r="BM3317" s="108"/>
    </row>
    <row r="3318" spans="4:65" ht="12.75">
      <c r="D3318" s="108"/>
      <c r="E3318" s="108"/>
      <c r="X3318" s="108"/>
      <c r="AC3318" s="108"/>
      <c r="AZ3318" s="108"/>
      <c r="BA3318" s="108"/>
      <c r="BL3318" s="108"/>
      <c r="BM3318" s="108"/>
    </row>
    <row r="3319" spans="4:65" ht="12.75">
      <c r="D3319" s="108"/>
      <c r="E3319" s="108"/>
      <c r="X3319" s="108"/>
      <c r="AC3319" s="108"/>
      <c r="AZ3319" s="108"/>
      <c r="BA3319" s="108"/>
      <c r="BL3319" s="108"/>
      <c r="BM3319" s="108"/>
    </row>
    <row r="3320" spans="4:65" ht="12.75">
      <c r="D3320" s="108"/>
      <c r="E3320" s="108"/>
      <c r="X3320" s="108"/>
      <c r="AC3320" s="108"/>
      <c r="AZ3320" s="108"/>
      <c r="BA3320" s="108"/>
      <c r="BL3320" s="108"/>
      <c r="BM3320" s="108"/>
    </row>
    <row r="3321" spans="4:65" ht="12.75">
      <c r="D3321" s="108"/>
      <c r="E3321" s="108"/>
      <c r="X3321" s="108"/>
      <c r="AC3321" s="108"/>
      <c r="AZ3321" s="108"/>
      <c r="BA3321" s="108"/>
      <c r="BL3321" s="108"/>
      <c r="BM3321" s="108"/>
    </row>
    <row r="3322" spans="4:65" ht="12.75">
      <c r="D3322" s="108"/>
      <c r="E3322" s="108"/>
      <c r="X3322" s="108"/>
      <c r="AC3322" s="108"/>
      <c r="AZ3322" s="108"/>
      <c r="BA3322" s="108"/>
      <c r="BL3322" s="108"/>
      <c r="BM3322" s="108"/>
    </row>
    <row r="3323" spans="4:65" ht="12.75">
      <c r="D3323" s="108"/>
      <c r="E3323" s="108"/>
      <c r="X3323" s="108"/>
      <c r="AC3323" s="108"/>
      <c r="AZ3323" s="108"/>
      <c r="BA3323" s="108"/>
      <c r="BL3323" s="108"/>
      <c r="BM3323" s="108"/>
    </row>
    <row r="3324" spans="4:65" ht="12.75">
      <c r="D3324" s="108"/>
      <c r="E3324" s="108"/>
      <c r="X3324" s="108"/>
      <c r="AC3324" s="108"/>
      <c r="AZ3324" s="108"/>
      <c r="BA3324" s="108"/>
      <c r="BL3324" s="108"/>
      <c r="BM3324" s="108"/>
    </row>
    <row r="3325" spans="4:65" ht="12.75">
      <c r="D3325" s="108"/>
      <c r="E3325" s="108"/>
      <c r="X3325" s="108"/>
      <c r="AC3325" s="108"/>
      <c r="AZ3325" s="108"/>
      <c r="BA3325" s="108"/>
      <c r="BL3325" s="108"/>
      <c r="BM3325" s="108"/>
    </row>
    <row r="3326" spans="4:65" ht="12.75">
      <c r="D3326" s="108"/>
      <c r="E3326" s="108"/>
      <c r="X3326" s="108"/>
      <c r="AC3326" s="108"/>
      <c r="AZ3326" s="108"/>
      <c r="BA3326" s="108"/>
      <c r="BL3326" s="108"/>
      <c r="BM3326" s="108"/>
    </row>
    <row r="3327" spans="4:65" ht="12.75">
      <c r="D3327" s="108"/>
      <c r="E3327" s="108"/>
      <c r="X3327" s="108"/>
      <c r="AC3327" s="108"/>
      <c r="AZ3327" s="108"/>
      <c r="BA3327" s="108"/>
      <c r="BL3327" s="108"/>
      <c r="BM3327" s="108"/>
    </row>
    <row r="3328" spans="4:65" ht="12.75">
      <c r="D3328" s="108"/>
      <c r="E3328" s="108"/>
      <c r="X3328" s="108"/>
      <c r="AC3328" s="108"/>
      <c r="AZ3328" s="108"/>
      <c r="BA3328" s="108"/>
      <c r="BL3328" s="108"/>
      <c r="BM3328" s="108"/>
    </row>
    <row r="3329" spans="4:65" ht="12.75">
      <c r="D3329" s="108"/>
      <c r="E3329" s="108"/>
      <c r="X3329" s="108"/>
      <c r="AC3329" s="108"/>
      <c r="AZ3329" s="108"/>
      <c r="BA3329" s="108"/>
      <c r="BL3329" s="108"/>
      <c r="BM3329" s="108"/>
    </row>
    <row r="3330" spans="4:65" ht="12.75">
      <c r="D3330" s="108"/>
      <c r="E3330" s="108"/>
      <c r="X3330" s="108"/>
      <c r="AC3330" s="108"/>
      <c r="AZ3330" s="108"/>
      <c r="BA3330" s="108"/>
      <c r="BL3330" s="108"/>
      <c r="BM3330" s="108"/>
    </row>
    <row r="3331" spans="4:65" ht="12.75">
      <c r="D3331" s="108"/>
      <c r="E3331" s="108"/>
      <c r="X3331" s="108"/>
      <c r="AC3331" s="108"/>
      <c r="AZ3331" s="108"/>
      <c r="BA3331" s="108"/>
      <c r="BL3331" s="108"/>
      <c r="BM3331" s="108"/>
    </row>
    <row r="3332" spans="4:65" ht="12.75">
      <c r="D3332" s="108"/>
      <c r="E3332" s="108"/>
      <c r="X3332" s="108"/>
      <c r="AC3332" s="108"/>
      <c r="AZ3332" s="108"/>
      <c r="BA3332" s="108"/>
      <c r="BL3332" s="108"/>
      <c r="BM3332" s="108"/>
    </row>
    <row r="3333" spans="4:65" ht="12.75">
      <c r="D3333" s="108"/>
      <c r="E3333" s="108"/>
      <c r="X3333" s="108"/>
      <c r="AC3333" s="108"/>
      <c r="AZ3333" s="108"/>
      <c r="BA3333" s="108"/>
      <c r="BL3333" s="108"/>
      <c r="BM3333" s="108"/>
    </row>
    <row r="3334" spans="4:65" ht="12.75">
      <c r="D3334" s="108"/>
      <c r="E3334" s="108"/>
      <c r="X3334" s="108"/>
      <c r="AC3334" s="108"/>
      <c r="AZ3334" s="108"/>
      <c r="BA3334" s="108"/>
      <c r="BL3334" s="108"/>
      <c r="BM3334" s="108"/>
    </row>
    <row r="3335" spans="4:65" ht="12.75">
      <c r="D3335" s="108"/>
      <c r="E3335" s="108"/>
      <c r="X3335" s="108"/>
      <c r="AC3335" s="108"/>
      <c r="AZ3335" s="108"/>
      <c r="BA3335" s="108"/>
      <c r="BL3335" s="108"/>
      <c r="BM3335" s="108"/>
    </row>
    <row r="3336" spans="4:65" ht="12.75">
      <c r="D3336" s="108"/>
      <c r="E3336" s="108"/>
      <c r="X3336" s="108"/>
      <c r="AC3336" s="108"/>
      <c r="AZ3336" s="108"/>
      <c r="BA3336" s="108"/>
      <c r="BL3336" s="108"/>
      <c r="BM3336" s="108"/>
    </row>
    <row r="3337" spans="4:65" ht="12.75">
      <c r="D3337" s="108"/>
      <c r="E3337" s="108"/>
      <c r="X3337" s="108"/>
      <c r="AC3337" s="108"/>
      <c r="AZ3337" s="108"/>
      <c r="BA3337" s="108"/>
      <c r="BL3337" s="108"/>
      <c r="BM3337" s="108"/>
    </row>
    <row r="3338" spans="4:65" ht="12.75">
      <c r="D3338" s="108"/>
      <c r="E3338" s="108"/>
      <c r="X3338" s="108"/>
      <c r="AC3338" s="108"/>
      <c r="AZ3338" s="108"/>
      <c r="BA3338" s="108"/>
      <c r="BL3338" s="108"/>
      <c r="BM3338" s="108"/>
    </row>
    <row r="3339" spans="4:65" ht="12.75">
      <c r="D3339" s="108"/>
      <c r="E3339" s="108"/>
      <c r="X3339" s="108"/>
      <c r="AC3339" s="108"/>
      <c r="AZ3339" s="108"/>
      <c r="BA3339" s="108"/>
      <c r="BL3339" s="108"/>
      <c r="BM3339" s="108"/>
    </row>
    <row r="3340" spans="4:65" ht="12.75">
      <c r="D3340" s="108"/>
      <c r="E3340" s="108"/>
      <c r="X3340" s="108"/>
      <c r="AC3340" s="108"/>
      <c r="AZ3340" s="108"/>
      <c r="BA3340" s="108"/>
      <c r="BL3340" s="108"/>
      <c r="BM3340" s="108"/>
    </row>
    <row r="3341" spans="4:65" ht="12.75">
      <c r="D3341" s="108"/>
      <c r="E3341" s="108"/>
      <c r="X3341" s="108"/>
      <c r="AC3341" s="108"/>
      <c r="AZ3341" s="108"/>
      <c r="BA3341" s="108"/>
      <c r="BL3341" s="108"/>
      <c r="BM3341" s="108"/>
    </row>
    <row r="3342" spans="4:65" ht="12.75">
      <c r="D3342" s="108"/>
      <c r="E3342" s="108"/>
      <c r="X3342" s="108"/>
      <c r="AC3342" s="108"/>
      <c r="AZ3342" s="108"/>
      <c r="BA3342" s="108"/>
      <c r="BL3342" s="108"/>
      <c r="BM3342" s="108"/>
    </row>
    <row r="3343" spans="4:65" ht="12.75">
      <c r="D3343" s="108"/>
      <c r="E3343" s="108"/>
      <c r="X3343" s="108"/>
      <c r="AC3343" s="108"/>
      <c r="AZ3343" s="108"/>
      <c r="BA3343" s="108"/>
      <c r="BL3343" s="108"/>
      <c r="BM3343" s="108"/>
    </row>
    <row r="3344" spans="4:65" ht="12.75">
      <c r="D3344" s="108"/>
      <c r="E3344" s="108"/>
      <c r="X3344" s="108"/>
      <c r="AC3344" s="108"/>
      <c r="AZ3344" s="108"/>
      <c r="BA3344" s="108"/>
      <c r="BL3344" s="108"/>
      <c r="BM3344" s="108"/>
    </row>
    <row r="3345" spans="4:65" ht="12.75">
      <c r="D3345" s="108"/>
      <c r="E3345" s="108"/>
      <c r="X3345" s="108"/>
      <c r="AC3345" s="108"/>
      <c r="AZ3345" s="108"/>
      <c r="BA3345" s="108"/>
      <c r="BL3345" s="108"/>
      <c r="BM3345" s="108"/>
    </row>
    <row r="3346" spans="4:65" ht="12.75">
      <c r="D3346" s="108"/>
      <c r="E3346" s="108"/>
      <c r="X3346" s="108"/>
      <c r="AC3346" s="108"/>
      <c r="AZ3346" s="108"/>
      <c r="BA3346" s="108"/>
      <c r="BL3346" s="108"/>
      <c r="BM3346" s="108"/>
    </row>
    <row r="3347" spans="4:65" ht="12.75">
      <c r="D3347" s="108"/>
      <c r="E3347" s="108"/>
      <c r="X3347" s="108"/>
      <c r="AC3347" s="108"/>
      <c r="AZ3347" s="108"/>
      <c r="BA3347" s="108"/>
      <c r="BL3347" s="108"/>
      <c r="BM3347" s="108"/>
    </row>
    <row r="3348" spans="4:65" ht="12.75">
      <c r="D3348" s="108"/>
      <c r="E3348" s="108"/>
      <c r="X3348" s="108"/>
      <c r="AC3348" s="108"/>
      <c r="AZ3348" s="108"/>
      <c r="BA3348" s="108"/>
      <c r="BL3348" s="108"/>
      <c r="BM3348" s="108"/>
    </row>
    <row r="3349" spans="4:65" ht="12.75">
      <c r="D3349" s="108"/>
      <c r="E3349" s="108"/>
      <c r="X3349" s="108"/>
      <c r="AC3349" s="108"/>
      <c r="AZ3349" s="108"/>
      <c r="BA3349" s="108"/>
      <c r="BL3349" s="108"/>
      <c r="BM3349" s="108"/>
    </row>
    <row r="3350" spans="4:65" ht="12.75">
      <c r="D3350" s="108"/>
      <c r="E3350" s="108"/>
      <c r="X3350" s="108"/>
      <c r="AC3350" s="108"/>
      <c r="AZ3350" s="108"/>
      <c r="BA3350" s="108"/>
      <c r="BL3350" s="108"/>
      <c r="BM3350" s="108"/>
    </row>
    <row r="3351" spans="4:65" ht="12.75">
      <c r="D3351" s="108"/>
      <c r="E3351" s="108"/>
      <c r="X3351" s="108"/>
      <c r="AC3351" s="108"/>
      <c r="AZ3351" s="108"/>
      <c r="BA3351" s="108"/>
      <c r="BL3351" s="108"/>
      <c r="BM3351" s="108"/>
    </row>
    <row r="3352" spans="4:65" ht="12.75">
      <c r="D3352" s="108"/>
      <c r="E3352" s="108"/>
      <c r="X3352" s="108"/>
      <c r="AC3352" s="108"/>
      <c r="AZ3352" s="108"/>
      <c r="BA3352" s="108"/>
      <c r="BL3352" s="108"/>
      <c r="BM3352" s="108"/>
    </row>
    <row r="3353" spans="4:65" ht="12.75">
      <c r="D3353" s="108"/>
      <c r="E3353" s="108"/>
      <c r="X3353" s="108"/>
      <c r="AC3353" s="108"/>
      <c r="AZ3353" s="108"/>
      <c r="BA3353" s="108"/>
      <c r="BL3353" s="108"/>
      <c r="BM3353" s="108"/>
    </row>
    <row r="3354" spans="4:64" ht="12.75">
      <c r="D3354" s="108"/>
      <c r="E3354" s="108"/>
      <c r="X3354" s="108"/>
      <c r="AC3354" s="108"/>
      <c r="AZ3354" s="108"/>
      <c r="BL3354" s="108"/>
    </row>
    <row r="3355" spans="4:65" ht="12.75">
      <c r="D3355" s="108"/>
      <c r="E3355" s="108"/>
      <c r="X3355" s="108"/>
      <c r="AC3355" s="108"/>
      <c r="AZ3355" s="108"/>
      <c r="BA3355" s="108"/>
      <c r="BL3355" s="108"/>
      <c r="BM3355" s="108"/>
    </row>
    <row r="3356" spans="4:65" ht="12.75">
      <c r="D3356" s="108"/>
      <c r="E3356" s="108"/>
      <c r="X3356" s="108"/>
      <c r="AC3356" s="108"/>
      <c r="AZ3356" s="108"/>
      <c r="BA3356" s="108"/>
      <c r="BL3356" s="108"/>
      <c r="BM3356" s="108"/>
    </row>
    <row r="3357" spans="4:65" ht="12.75">
      <c r="D3357" s="108"/>
      <c r="E3357" s="108"/>
      <c r="X3357" s="108"/>
      <c r="AC3357" s="108"/>
      <c r="AZ3357" s="108"/>
      <c r="BA3357" s="108"/>
      <c r="BL3357" s="108"/>
      <c r="BM3357" s="108"/>
    </row>
    <row r="3358" spans="4:65" ht="12.75">
      <c r="D3358" s="108"/>
      <c r="E3358" s="108"/>
      <c r="X3358" s="108"/>
      <c r="AC3358" s="108"/>
      <c r="AZ3358" s="108"/>
      <c r="BA3358" s="108"/>
      <c r="BL3358" s="108"/>
      <c r="BM3358" s="108"/>
    </row>
    <row r="3359" spans="4:65" ht="12.75">
      <c r="D3359" s="108"/>
      <c r="E3359" s="108"/>
      <c r="X3359" s="108"/>
      <c r="AC3359" s="108"/>
      <c r="AZ3359" s="108"/>
      <c r="BA3359" s="108"/>
      <c r="BL3359" s="108"/>
      <c r="BM3359" s="108"/>
    </row>
    <row r="3360" spans="4:65" ht="12.75">
      <c r="D3360" s="108"/>
      <c r="E3360" s="108"/>
      <c r="X3360" s="108"/>
      <c r="AC3360" s="108"/>
      <c r="AZ3360" s="108"/>
      <c r="BA3360" s="108"/>
      <c r="BL3360" s="108"/>
      <c r="BM3360" s="108"/>
    </row>
    <row r="3361" spans="4:65" ht="12.75">
      <c r="D3361" s="108"/>
      <c r="E3361" s="108"/>
      <c r="X3361" s="108"/>
      <c r="AC3361" s="108"/>
      <c r="AZ3361" s="108"/>
      <c r="BA3361" s="108"/>
      <c r="BL3361" s="108"/>
      <c r="BM3361" s="108"/>
    </row>
    <row r="3362" spans="4:52" ht="12.75">
      <c r="D3362" s="108"/>
      <c r="E3362" s="108"/>
      <c r="X3362" s="108"/>
      <c r="AC3362" s="108"/>
      <c r="AZ3362" s="108"/>
    </row>
    <row r="3363" spans="4:65" ht="12.75">
      <c r="D3363" s="108"/>
      <c r="E3363" s="108"/>
      <c r="X3363" s="108"/>
      <c r="AC3363" s="108"/>
      <c r="AZ3363" s="108"/>
      <c r="BA3363" s="108"/>
      <c r="BL3363" s="108"/>
      <c r="BM3363" s="108"/>
    </row>
    <row r="3364" spans="4:65" ht="12.75">
      <c r="D3364" s="108"/>
      <c r="E3364" s="108"/>
      <c r="X3364" s="108"/>
      <c r="AC3364" s="108"/>
      <c r="AZ3364" s="108"/>
      <c r="BA3364" s="108"/>
      <c r="BL3364" s="108"/>
      <c r="BM3364" s="108"/>
    </row>
    <row r="3365" spans="4:65" ht="12.75">
      <c r="D3365" s="108"/>
      <c r="E3365" s="108"/>
      <c r="X3365" s="108"/>
      <c r="AC3365" s="108"/>
      <c r="AZ3365" s="108"/>
      <c r="BA3365" s="108"/>
      <c r="BL3365" s="108"/>
      <c r="BM3365" s="108"/>
    </row>
    <row r="3366" spans="4:65" ht="12.75">
      <c r="D3366" s="108"/>
      <c r="E3366" s="108"/>
      <c r="X3366" s="108"/>
      <c r="AC3366" s="108"/>
      <c r="AZ3366" s="108"/>
      <c r="BA3366" s="108"/>
      <c r="BL3366" s="108"/>
      <c r="BM3366" s="108"/>
    </row>
    <row r="3367" spans="4:65" ht="12.75">
      <c r="D3367" s="108"/>
      <c r="E3367" s="108"/>
      <c r="X3367" s="108"/>
      <c r="AC3367" s="108"/>
      <c r="AZ3367" s="108"/>
      <c r="BA3367" s="108"/>
      <c r="BL3367" s="108"/>
      <c r="BM3367" s="108"/>
    </row>
    <row r="3368" spans="4:65" ht="12.75">
      <c r="D3368" s="108"/>
      <c r="E3368" s="108"/>
      <c r="X3368" s="108"/>
      <c r="AC3368" s="108"/>
      <c r="AZ3368" s="108"/>
      <c r="BA3368" s="108"/>
      <c r="BL3368" s="108"/>
      <c r="BM3368" s="108"/>
    </row>
    <row r="3369" spans="4:65" ht="12.75">
      <c r="D3369" s="108"/>
      <c r="E3369" s="108"/>
      <c r="X3369" s="108"/>
      <c r="AC3369" s="108"/>
      <c r="AZ3369" s="108"/>
      <c r="BA3369" s="108"/>
      <c r="BL3369" s="108"/>
      <c r="BM3369" s="108"/>
    </row>
    <row r="3370" spans="4:65" ht="12.75">
      <c r="D3370" s="108"/>
      <c r="E3370" s="108"/>
      <c r="X3370" s="108"/>
      <c r="AC3370" s="108"/>
      <c r="AZ3370" s="108"/>
      <c r="BA3370" s="108"/>
      <c r="BL3370" s="108"/>
      <c r="BM3370" s="108"/>
    </row>
    <row r="3371" spans="4:65" ht="12.75">
      <c r="D3371" s="108"/>
      <c r="E3371" s="108"/>
      <c r="X3371" s="108"/>
      <c r="AC3371" s="108"/>
      <c r="AZ3371" s="108"/>
      <c r="BA3371" s="108"/>
      <c r="BL3371" s="108"/>
      <c r="BM3371" s="108"/>
    </row>
    <row r="3372" spans="4:65" ht="12.75">
      <c r="D3372" s="108"/>
      <c r="E3372" s="108"/>
      <c r="X3372" s="108"/>
      <c r="AC3372" s="108"/>
      <c r="AZ3372" s="108"/>
      <c r="BA3372" s="108"/>
      <c r="BL3372" s="108"/>
      <c r="BM3372" s="108"/>
    </row>
    <row r="3373" spans="4:65" ht="12.75">
      <c r="D3373" s="108"/>
      <c r="E3373" s="108"/>
      <c r="X3373" s="108"/>
      <c r="AC3373" s="108"/>
      <c r="AZ3373" s="108"/>
      <c r="BA3373" s="108"/>
      <c r="BL3373" s="108"/>
      <c r="BM3373" s="108"/>
    </row>
    <row r="3374" spans="4:65" ht="12.75">
      <c r="D3374" s="108"/>
      <c r="E3374" s="108"/>
      <c r="X3374" s="108"/>
      <c r="AC3374" s="108"/>
      <c r="AZ3374" s="108"/>
      <c r="BA3374" s="108"/>
      <c r="BL3374" s="108"/>
      <c r="BM3374" s="108"/>
    </row>
    <row r="3375" spans="4:65" ht="12.75">
      <c r="D3375" s="108"/>
      <c r="E3375" s="108"/>
      <c r="X3375" s="108"/>
      <c r="AC3375" s="108"/>
      <c r="AZ3375" s="108"/>
      <c r="BA3375" s="108"/>
      <c r="BL3375" s="108"/>
      <c r="BM3375" s="108"/>
    </row>
    <row r="3376" spans="4:65" ht="12.75">
      <c r="D3376" s="108"/>
      <c r="E3376" s="108"/>
      <c r="X3376" s="108"/>
      <c r="AC3376" s="108"/>
      <c r="AZ3376" s="108"/>
      <c r="BA3376" s="108"/>
      <c r="BL3376" s="108"/>
      <c r="BM3376" s="108"/>
    </row>
    <row r="3377" spans="4:65" ht="12.75">
      <c r="D3377" s="108"/>
      <c r="E3377" s="108"/>
      <c r="X3377" s="108"/>
      <c r="AC3377" s="108"/>
      <c r="AZ3377" s="108"/>
      <c r="BA3377" s="108"/>
      <c r="BL3377" s="108"/>
      <c r="BM3377" s="108"/>
    </row>
    <row r="3378" spans="4:64" ht="12.75">
      <c r="D3378" s="108"/>
      <c r="E3378" s="108"/>
      <c r="X3378" s="108"/>
      <c r="AC3378" s="108"/>
      <c r="AZ3378" s="108"/>
      <c r="BL3378" s="108"/>
    </row>
    <row r="3379" spans="4:64" ht="12.75">
      <c r="D3379" s="108"/>
      <c r="E3379" s="108"/>
      <c r="X3379" s="108"/>
      <c r="AC3379" s="108"/>
      <c r="AZ3379" s="108"/>
      <c r="BA3379" s="108"/>
      <c r="BL3379" s="108"/>
    </row>
    <row r="3380" spans="4:64" ht="12.75">
      <c r="D3380" s="108"/>
      <c r="E3380" s="108"/>
      <c r="X3380" s="108"/>
      <c r="AC3380" s="108"/>
      <c r="AZ3380" s="108"/>
      <c r="BL3380" s="108"/>
    </row>
    <row r="3381" spans="4:65" ht="12.75">
      <c r="D3381" s="108"/>
      <c r="E3381" s="108"/>
      <c r="X3381" s="108"/>
      <c r="AC3381" s="108"/>
      <c r="AZ3381" s="108"/>
      <c r="BA3381" s="108"/>
      <c r="BL3381" s="108"/>
      <c r="BM3381" s="108"/>
    </row>
    <row r="3382" spans="4:64" ht="12.75">
      <c r="D3382" s="108"/>
      <c r="E3382" s="108"/>
      <c r="X3382" s="108"/>
      <c r="AC3382" s="108"/>
      <c r="AZ3382" s="108"/>
      <c r="BL3382" s="108"/>
    </row>
    <row r="3383" spans="4:65" ht="12.75">
      <c r="D3383" s="108"/>
      <c r="E3383" s="108"/>
      <c r="X3383" s="108"/>
      <c r="AC3383" s="108"/>
      <c r="AZ3383" s="108"/>
      <c r="BA3383" s="108"/>
      <c r="BL3383" s="108"/>
      <c r="BM3383" s="108"/>
    </row>
    <row r="3384" spans="4:65" ht="12.75">
      <c r="D3384" s="108"/>
      <c r="E3384" s="108"/>
      <c r="X3384" s="108"/>
      <c r="AC3384" s="108"/>
      <c r="AZ3384" s="108"/>
      <c r="BA3384" s="108"/>
      <c r="BL3384" s="108"/>
      <c r="BM3384" s="108"/>
    </row>
    <row r="3385" spans="4:65" ht="12.75">
      <c r="D3385" s="108"/>
      <c r="E3385" s="108"/>
      <c r="X3385" s="108"/>
      <c r="AC3385" s="108"/>
      <c r="AT3385" s="135"/>
      <c r="AZ3385" s="108"/>
      <c r="BA3385" s="108"/>
      <c r="BL3385" s="108"/>
      <c r="BM3385" s="108"/>
    </row>
    <row r="3386" spans="4:65" ht="12.75">
      <c r="D3386" s="108"/>
      <c r="E3386" s="108"/>
      <c r="X3386" s="108"/>
      <c r="AC3386" s="108"/>
      <c r="AZ3386" s="108"/>
      <c r="BA3386" s="108"/>
      <c r="BL3386" s="108"/>
      <c r="BM3386" s="108"/>
    </row>
    <row r="3387" spans="4:65" ht="12.75">
      <c r="D3387" s="108"/>
      <c r="E3387" s="108"/>
      <c r="X3387" s="108"/>
      <c r="AC3387" s="108"/>
      <c r="AZ3387" s="108"/>
      <c r="BA3387" s="108"/>
      <c r="BL3387" s="108"/>
      <c r="BM3387" s="108"/>
    </row>
    <row r="3388" spans="4:65" ht="12.75">
      <c r="D3388" s="108"/>
      <c r="E3388" s="108"/>
      <c r="X3388" s="108"/>
      <c r="AC3388" s="108"/>
      <c r="AZ3388" s="108"/>
      <c r="BA3388" s="108"/>
      <c r="BL3388" s="108"/>
      <c r="BM3388" s="108"/>
    </row>
    <row r="3389" spans="4:65" ht="12.75">
      <c r="D3389" s="108"/>
      <c r="E3389" s="108"/>
      <c r="X3389" s="108"/>
      <c r="AC3389" s="108"/>
      <c r="AZ3389" s="108"/>
      <c r="BA3389" s="108"/>
      <c r="BL3389" s="108"/>
      <c r="BM3389" s="108"/>
    </row>
    <row r="3390" spans="4:65" ht="12.75">
      <c r="D3390" s="108"/>
      <c r="E3390" s="108"/>
      <c r="X3390" s="108"/>
      <c r="AC3390" s="108"/>
      <c r="AZ3390" s="108"/>
      <c r="BA3390" s="108"/>
      <c r="BL3390" s="108"/>
      <c r="BM3390" s="108"/>
    </row>
    <row r="3391" spans="4:65" ht="12.75">
      <c r="D3391" s="108"/>
      <c r="E3391" s="108"/>
      <c r="X3391" s="108"/>
      <c r="AC3391" s="108"/>
      <c r="AZ3391" s="108"/>
      <c r="BA3391" s="108"/>
      <c r="BL3391" s="108"/>
      <c r="BM3391" s="108"/>
    </row>
    <row r="3392" spans="4:65" ht="12.75">
      <c r="D3392" s="108"/>
      <c r="E3392" s="108"/>
      <c r="X3392" s="108"/>
      <c r="AC3392" s="108"/>
      <c r="AZ3392" s="108"/>
      <c r="BA3392" s="108"/>
      <c r="BL3392" s="108"/>
      <c r="BM3392" s="108"/>
    </row>
    <row r="3393" spans="4:65" ht="12.75">
      <c r="D3393" s="108"/>
      <c r="E3393" s="108"/>
      <c r="X3393" s="108"/>
      <c r="AC3393" s="108"/>
      <c r="AZ3393" s="108"/>
      <c r="BA3393" s="108"/>
      <c r="BL3393" s="108"/>
      <c r="BM3393" s="108"/>
    </row>
    <row r="3394" spans="4:65" ht="12.75">
      <c r="D3394" s="108"/>
      <c r="E3394" s="108"/>
      <c r="X3394" s="108"/>
      <c r="AC3394" s="108"/>
      <c r="AZ3394" s="108"/>
      <c r="BA3394" s="108"/>
      <c r="BL3394" s="108"/>
      <c r="BM3394" s="108"/>
    </row>
    <row r="3395" spans="4:65" ht="12.75">
      <c r="D3395" s="108"/>
      <c r="E3395" s="108"/>
      <c r="X3395" s="108"/>
      <c r="AC3395" s="108"/>
      <c r="AZ3395" s="108"/>
      <c r="BA3395" s="108"/>
      <c r="BL3395" s="108"/>
      <c r="BM3395" s="108"/>
    </row>
    <row r="3396" spans="4:65" ht="12.75">
      <c r="D3396" s="108"/>
      <c r="E3396" s="108"/>
      <c r="X3396" s="108"/>
      <c r="AC3396" s="108"/>
      <c r="AZ3396" s="108"/>
      <c r="BA3396" s="108"/>
      <c r="BL3396" s="108"/>
      <c r="BM3396" s="108"/>
    </row>
    <row r="3397" spans="4:65" ht="12.75">
      <c r="D3397" s="108"/>
      <c r="E3397" s="108"/>
      <c r="X3397" s="108"/>
      <c r="AC3397" s="108"/>
      <c r="AZ3397" s="108"/>
      <c r="BA3397" s="108"/>
      <c r="BL3397" s="108"/>
      <c r="BM3397" s="108"/>
    </row>
    <row r="3398" spans="4:65" ht="12.75">
      <c r="D3398" s="108"/>
      <c r="E3398" s="108"/>
      <c r="X3398" s="108"/>
      <c r="AC3398" s="108"/>
      <c r="AZ3398" s="108"/>
      <c r="BA3398" s="108"/>
      <c r="BL3398" s="108"/>
      <c r="BM3398" s="108"/>
    </row>
    <row r="3399" spans="4:65" ht="12.75">
      <c r="D3399" s="108"/>
      <c r="E3399" s="108"/>
      <c r="X3399" s="108"/>
      <c r="AC3399" s="108"/>
      <c r="AZ3399" s="108"/>
      <c r="BA3399" s="108"/>
      <c r="BL3399" s="108"/>
      <c r="BM3399" s="108"/>
    </row>
    <row r="3400" spans="4:52" ht="12.75">
      <c r="D3400" s="108"/>
      <c r="E3400" s="108"/>
      <c r="X3400" s="108"/>
      <c r="AC3400" s="108"/>
      <c r="AZ3400" s="108"/>
    </row>
    <row r="3401" spans="4:65" ht="12.75">
      <c r="D3401" s="108"/>
      <c r="E3401" s="108"/>
      <c r="X3401" s="108"/>
      <c r="AC3401" s="108"/>
      <c r="AZ3401" s="108"/>
      <c r="BA3401" s="108"/>
      <c r="BL3401" s="108"/>
      <c r="BM3401" s="108"/>
    </row>
    <row r="3402" spans="4:65" ht="12.75">
      <c r="D3402" s="108"/>
      <c r="E3402" s="108"/>
      <c r="X3402" s="108"/>
      <c r="AC3402" s="108"/>
      <c r="AZ3402" s="108"/>
      <c r="BA3402" s="108"/>
      <c r="BL3402" s="108"/>
      <c r="BM3402" s="108"/>
    </row>
    <row r="3403" spans="4:65" ht="12.75">
      <c r="D3403" s="108"/>
      <c r="E3403" s="108"/>
      <c r="X3403" s="108"/>
      <c r="AC3403" s="108"/>
      <c r="AZ3403" s="108"/>
      <c r="BA3403" s="108"/>
      <c r="BL3403" s="108"/>
      <c r="BM3403" s="108"/>
    </row>
    <row r="3404" spans="4:65" ht="12.75">
      <c r="D3404" s="108"/>
      <c r="E3404" s="108"/>
      <c r="X3404" s="108"/>
      <c r="AC3404" s="108"/>
      <c r="AZ3404" s="108"/>
      <c r="BA3404" s="108"/>
      <c r="BL3404" s="108"/>
      <c r="BM3404" s="108"/>
    </row>
    <row r="3405" spans="4:52" ht="12.75">
      <c r="D3405" s="108"/>
      <c r="E3405" s="108"/>
      <c r="X3405" s="108"/>
      <c r="AC3405" s="108"/>
      <c r="AZ3405" s="108"/>
    </row>
    <row r="3406" spans="4:65" ht="12.75">
      <c r="D3406" s="108"/>
      <c r="E3406" s="108"/>
      <c r="X3406" s="108"/>
      <c r="AC3406" s="108"/>
      <c r="AZ3406" s="108"/>
      <c r="BA3406" s="108"/>
      <c r="BL3406" s="108"/>
      <c r="BM3406" s="108"/>
    </row>
    <row r="3407" spans="4:65" ht="12.75">
      <c r="D3407" s="108"/>
      <c r="E3407" s="108"/>
      <c r="X3407" s="108"/>
      <c r="AC3407" s="108"/>
      <c r="AZ3407" s="108"/>
      <c r="BA3407" s="108"/>
      <c r="BL3407" s="108"/>
      <c r="BM3407" s="108"/>
    </row>
    <row r="3408" spans="4:65" ht="12.75">
      <c r="D3408" s="108"/>
      <c r="E3408" s="108"/>
      <c r="X3408" s="108"/>
      <c r="AC3408" s="108"/>
      <c r="AZ3408" s="108"/>
      <c r="BA3408" s="108"/>
      <c r="BL3408" s="108"/>
      <c r="BM3408" s="108"/>
    </row>
    <row r="3409" spans="4:65" ht="12.75">
      <c r="D3409" s="108"/>
      <c r="E3409" s="108"/>
      <c r="X3409" s="108"/>
      <c r="AC3409" s="108"/>
      <c r="AZ3409" s="108"/>
      <c r="BA3409" s="108"/>
      <c r="BL3409" s="108"/>
      <c r="BM3409" s="108"/>
    </row>
    <row r="3410" spans="4:65" ht="12.75">
      <c r="D3410" s="108"/>
      <c r="E3410" s="108"/>
      <c r="X3410" s="108"/>
      <c r="AC3410" s="108"/>
      <c r="AZ3410" s="108"/>
      <c r="BA3410" s="108"/>
      <c r="BL3410" s="108"/>
      <c r="BM3410" s="108"/>
    </row>
    <row r="3411" spans="4:65" ht="12.75">
      <c r="D3411" s="108"/>
      <c r="E3411" s="108"/>
      <c r="X3411" s="108"/>
      <c r="AC3411" s="108"/>
      <c r="AZ3411" s="108"/>
      <c r="BA3411" s="108"/>
      <c r="BL3411" s="108"/>
      <c r="BM3411" s="108"/>
    </row>
    <row r="3412" spans="4:65" ht="12.75">
      <c r="D3412" s="108"/>
      <c r="E3412" s="108"/>
      <c r="X3412" s="108"/>
      <c r="AC3412" s="108"/>
      <c r="AZ3412" s="108"/>
      <c r="BA3412" s="108"/>
      <c r="BL3412" s="108"/>
      <c r="BM3412" s="108"/>
    </row>
    <row r="3413" spans="4:65" ht="12.75">
      <c r="D3413" s="108"/>
      <c r="E3413" s="108"/>
      <c r="X3413" s="108"/>
      <c r="AC3413" s="108"/>
      <c r="AZ3413" s="108"/>
      <c r="BA3413" s="108"/>
      <c r="BL3413" s="108"/>
      <c r="BM3413" s="108"/>
    </row>
    <row r="3414" spans="4:65" ht="12.75">
      <c r="D3414" s="108"/>
      <c r="E3414" s="108"/>
      <c r="X3414" s="108"/>
      <c r="AC3414" s="108"/>
      <c r="AZ3414" s="108"/>
      <c r="BA3414" s="108"/>
      <c r="BL3414" s="108"/>
      <c r="BM3414" s="108"/>
    </row>
    <row r="3415" spans="4:65" ht="12.75">
      <c r="D3415" s="108"/>
      <c r="E3415" s="108"/>
      <c r="X3415" s="108"/>
      <c r="AC3415" s="108"/>
      <c r="AZ3415" s="108"/>
      <c r="BA3415" s="108"/>
      <c r="BL3415" s="108"/>
      <c r="BM3415" s="108"/>
    </row>
    <row r="3416" spans="4:65" ht="12.75">
      <c r="D3416" s="108"/>
      <c r="E3416" s="108"/>
      <c r="X3416" s="108"/>
      <c r="AC3416" s="108"/>
      <c r="AZ3416" s="108"/>
      <c r="BA3416" s="108"/>
      <c r="BL3416" s="108"/>
      <c r="BM3416" s="108"/>
    </row>
    <row r="3417" spans="4:64" ht="12.75">
      <c r="D3417" s="108"/>
      <c r="E3417" s="108"/>
      <c r="X3417" s="108"/>
      <c r="AC3417" s="108"/>
      <c r="AZ3417" s="108"/>
      <c r="BL3417" s="108"/>
    </row>
    <row r="3418" spans="4:64" ht="12.75">
      <c r="D3418" s="108"/>
      <c r="E3418" s="108"/>
      <c r="X3418" s="108"/>
      <c r="AC3418" s="108"/>
      <c r="AZ3418" s="108"/>
      <c r="BL3418" s="108"/>
    </row>
    <row r="3419" spans="4:64" ht="12.75">
      <c r="D3419" s="108"/>
      <c r="E3419" s="108"/>
      <c r="X3419" s="108"/>
      <c r="AC3419" s="108"/>
      <c r="AZ3419" s="108"/>
      <c r="BL3419" s="108"/>
    </row>
    <row r="3420" spans="4:64" ht="12.75">
      <c r="D3420" s="108"/>
      <c r="E3420" s="108"/>
      <c r="X3420" s="108"/>
      <c r="AC3420" s="108"/>
      <c r="AZ3420" s="108"/>
      <c r="BL3420" s="108"/>
    </row>
    <row r="3421" spans="4:65" ht="12.75">
      <c r="D3421" s="108"/>
      <c r="E3421" s="108"/>
      <c r="X3421" s="108"/>
      <c r="AC3421" s="108"/>
      <c r="AT3421" s="136"/>
      <c r="AZ3421" s="108"/>
      <c r="BA3421" s="108"/>
      <c r="BL3421" s="108"/>
      <c r="BM3421" s="108"/>
    </row>
    <row r="3422" spans="4:65" ht="12.75">
      <c r="D3422" s="108"/>
      <c r="E3422" s="108"/>
      <c r="X3422" s="108"/>
      <c r="AC3422" s="108"/>
      <c r="AZ3422" s="108"/>
      <c r="BA3422" s="108"/>
      <c r="BL3422" s="108"/>
      <c r="BM3422" s="108"/>
    </row>
    <row r="3423" spans="4:65" ht="12.75">
      <c r="D3423" s="108"/>
      <c r="E3423" s="108"/>
      <c r="X3423" s="108"/>
      <c r="AC3423" s="108"/>
      <c r="AZ3423" s="108"/>
      <c r="BA3423" s="108"/>
      <c r="BL3423" s="108"/>
      <c r="BM3423" s="108"/>
    </row>
    <row r="3424" spans="4:65" ht="12.75">
      <c r="D3424" s="108"/>
      <c r="E3424" s="108"/>
      <c r="X3424" s="108"/>
      <c r="AC3424" s="108"/>
      <c r="AZ3424" s="108"/>
      <c r="BA3424" s="108"/>
      <c r="BL3424" s="108"/>
      <c r="BM3424" s="108"/>
    </row>
    <row r="3425" spans="4:65" ht="12.75">
      <c r="D3425" s="108"/>
      <c r="E3425" s="108"/>
      <c r="X3425" s="108"/>
      <c r="AC3425" s="108"/>
      <c r="AZ3425" s="108"/>
      <c r="BA3425" s="108"/>
      <c r="BL3425" s="108"/>
      <c r="BM3425" s="108"/>
    </row>
    <row r="3426" spans="4:65" ht="12.75">
      <c r="D3426" s="108"/>
      <c r="E3426" s="108"/>
      <c r="X3426" s="108"/>
      <c r="AC3426" s="108"/>
      <c r="AZ3426" s="108"/>
      <c r="BA3426" s="108"/>
      <c r="BL3426" s="108"/>
      <c r="BM3426" s="108"/>
    </row>
    <row r="3427" spans="4:65" ht="12.75">
      <c r="D3427" s="108"/>
      <c r="E3427" s="108"/>
      <c r="X3427" s="108"/>
      <c r="AC3427" s="108"/>
      <c r="AZ3427" s="108"/>
      <c r="BA3427" s="108"/>
      <c r="BL3427" s="108"/>
      <c r="BM3427" s="108"/>
    </row>
    <row r="3428" spans="4:65" ht="12.75">
      <c r="D3428" s="108"/>
      <c r="E3428" s="108"/>
      <c r="X3428" s="108"/>
      <c r="AC3428" s="108"/>
      <c r="AZ3428" s="108"/>
      <c r="BA3428" s="108"/>
      <c r="BL3428" s="108"/>
      <c r="BM3428" s="108"/>
    </row>
    <row r="3429" spans="4:65" ht="12.75">
      <c r="D3429" s="108"/>
      <c r="E3429" s="108"/>
      <c r="X3429" s="108"/>
      <c r="AC3429" s="108"/>
      <c r="AZ3429" s="108"/>
      <c r="BA3429" s="108"/>
      <c r="BL3429" s="108"/>
      <c r="BM3429" s="108"/>
    </row>
    <row r="3430" spans="4:65" ht="12.75">
      <c r="D3430" s="108"/>
      <c r="E3430" s="108"/>
      <c r="X3430" s="108"/>
      <c r="AC3430" s="108"/>
      <c r="AZ3430" s="108"/>
      <c r="BA3430" s="108"/>
      <c r="BL3430" s="108"/>
      <c r="BM3430" s="108"/>
    </row>
    <row r="3431" spans="4:65" ht="12.75">
      <c r="D3431" s="108"/>
      <c r="E3431" s="108"/>
      <c r="X3431" s="108"/>
      <c r="AC3431" s="108"/>
      <c r="AZ3431" s="108"/>
      <c r="BA3431" s="108"/>
      <c r="BL3431" s="108"/>
      <c r="BM3431" s="108"/>
    </row>
    <row r="3432" spans="4:65" ht="12.75">
      <c r="D3432" s="108"/>
      <c r="E3432" s="108"/>
      <c r="X3432" s="108"/>
      <c r="AC3432" s="108"/>
      <c r="AZ3432" s="108"/>
      <c r="BA3432" s="108"/>
      <c r="BL3432" s="108"/>
      <c r="BM3432" s="108"/>
    </row>
    <row r="3433" spans="4:65" ht="12.75">
      <c r="D3433" s="108"/>
      <c r="E3433" s="108"/>
      <c r="X3433" s="108"/>
      <c r="AC3433" s="108"/>
      <c r="AZ3433" s="108"/>
      <c r="BA3433" s="108"/>
      <c r="BL3433" s="108"/>
      <c r="BM3433" s="108"/>
    </row>
    <row r="3434" spans="4:65" ht="12.75">
      <c r="D3434" s="108"/>
      <c r="E3434" s="108"/>
      <c r="R3434" s="134"/>
      <c r="X3434" s="108"/>
      <c r="AC3434" s="108"/>
      <c r="AZ3434" s="108"/>
      <c r="BA3434" s="108"/>
      <c r="BL3434" s="108"/>
      <c r="BM3434" s="108"/>
    </row>
    <row r="3435" spans="4:52" ht="12.75">
      <c r="D3435" s="108"/>
      <c r="E3435" s="108"/>
      <c r="X3435" s="108"/>
      <c r="AC3435" s="108"/>
      <c r="AZ3435" s="108"/>
    </row>
    <row r="3436" spans="4:65" ht="12.75">
      <c r="D3436" s="108"/>
      <c r="E3436" s="108"/>
      <c r="X3436" s="108"/>
      <c r="AC3436" s="108"/>
      <c r="AZ3436" s="108"/>
      <c r="BA3436" s="108"/>
      <c r="BL3436" s="108"/>
      <c r="BM3436" s="108"/>
    </row>
    <row r="3437" spans="4:65" ht="12.75">
      <c r="D3437" s="108"/>
      <c r="E3437" s="108"/>
      <c r="X3437" s="108"/>
      <c r="AC3437" s="108"/>
      <c r="AZ3437" s="108"/>
      <c r="BA3437" s="108"/>
      <c r="BL3437" s="108"/>
      <c r="BM3437" s="108"/>
    </row>
    <row r="3438" spans="4:65" ht="12.75">
      <c r="D3438" s="108"/>
      <c r="E3438" s="108"/>
      <c r="X3438" s="108"/>
      <c r="AC3438" s="108"/>
      <c r="AZ3438" s="108"/>
      <c r="BA3438" s="108"/>
      <c r="BL3438" s="108"/>
      <c r="BM3438" s="108"/>
    </row>
    <row r="3439" spans="4:65" ht="12.75">
      <c r="D3439" s="108"/>
      <c r="E3439" s="108"/>
      <c r="X3439" s="108"/>
      <c r="AC3439" s="108"/>
      <c r="AZ3439" s="108"/>
      <c r="BA3439" s="108"/>
      <c r="BL3439" s="108"/>
      <c r="BM3439" s="108"/>
    </row>
    <row r="3440" spans="4:65" ht="12.75">
      <c r="D3440" s="108"/>
      <c r="E3440" s="108"/>
      <c r="X3440" s="108"/>
      <c r="AC3440" s="108"/>
      <c r="AZ3440" s="108"/>
      <c r="BA3440" s="108"/>
      <c r="BL3440" s="108"/>
      <c r="BM3440" s="108"/>
    </row>
    <row r="3441" spans="4:65" ht="12.75">
      <c r="D3441" s="108"/>
      <c r="E3441" s="108"/>
      <c r="X3441" s="108"/>
      <c r="AC3441" s="108"/>
      <c r="AZ3441" s="108"/>
      <c r="BA3441" s="108"/>
      <c r="BL3441" s="108"/>
      <c r="BM3441" s="108"/>
    </row>
    <row r="3442" spans="4:65" ht="12.75">
      <c r="D3442" s="108"/>
      <c r="E3442" s="108"/>
      <c r="X3442" s="108"/>
      <c r="AC3442" s="108"/>
      <c r="AZ3442" s="108"/>
      <c r="BA3442" s="108"/>
      <c r="BL3442" s="108"/>
      <c r="BM3442" s="108"/>
    </row>
    <row r="3443" spans="4:65" ht="12.75">
      <c r="D3443" s="108"/>
      <c r="E3443" s="108"/>
      <c r="X3443" s="108"/>
      <c r="AC3443" s="108"/>
      <c r="AZ3443" s="108"/>
      <c r="BA3443" s="108"/>
      <c r="BL3443" s="108"/>
      <c r="BM3443" s="108"/>
    </row>
    <row r="3444" spans="4:65" ht="12.75">
      <c r="D3444" s="108"/>
      <c r="E3444" s="108"/>
      <c r="X3444" s="108"/>
      <c r="AC3444" s="108"/>
      <c r="AZ3444" s="108"/>
      <c r="BA3444" s="108"/>
      <c r="BL3444" s="108"/>
      <c r="BM3444" s="108"/>
    </row>
    <row r="3445" spans="4:65" ht="12.75">
      <c r="D3445" s="108"/>
      <c r="E3445" s="108"/>
      <c r="X3445" s="108"/>
      <c r="AC3445" s="108"/>
      <c r="AZ3445" s="108"/>
      <c r="BA3445" s="108"/>
      <c r="BL3445" s="108"/>
      <c r="BM3445" s="108"/>
    </row>
    <row r="3446" spans="4:65" ht="12.75">
      <c r="D3446" s="108"/>
      <c r="E3446" s="108"/>
      <c r="X3446" s="108"/>
      <c r="AC3446" s="108"/>
      <c r="AZ3446" s="108"/>
      <c r="BA3446" s="108"/>
      <c r="BL3446" s="108"/>
      <c r="BM3446" s="108"/>
    </row>
    <row r="3447" spans="4:65" ht="12.75">
      <c r="D3447" s="108"/>
      <c r="E3447" s="108"/>
      <c r="X3447" s="108"/>
      <c r="AC3447" s="108"/>
      <c r="AZ3447" s="108"/>
      <c r="BA3447" s="108"/>
      <c r="BL3447" s="108"/>
      <c r="BM3447" s="108"/>
    </row>
    <row r="3448" spans="4:65" ht="12.75">
      <c r="D3448" s="108"/>
      <c r="E3448" s="108"/>
      <c r="X3448" s="108"/>
      <c r="AC3448" s="108"/>
      <c r="AZ3448" s="108"/>
      <c r="BA3448" s="108"/>
      <c r="BL3448" s="108"/>
      <c r="BM3448" s="108"/>
    </row>
    <row r="3449" spans="4:65" ht="12.75">
      <c r="D3449" s="108"/>
      <c r="E3449" s="108"/>
      <c r="X3449" s="108"/>
      <c r="AC3449" s="108"/>
      <c r="AZ3449" s="108"/>
      <c r="BA3449" s="108"/>
      <c r="BL3449" s="108"/>
      <c r="BM3449" s="108"/>
    </row>
    <row r="3450" spans="4:65" ht="12.75">
      <c r="D3450" s="108"/>
      <c r="E3450" s="108"/>
      <c r="X3450" s="108"/>
      <c r="AC3450" s="108"/>
      <c r="AZ3450" s="108"/>
      <c r="BA3450" s="108"/>
      <c r="BL3450" s="108"/>
      <c r="BM3450" s="108"/>
    </row>
    <row r="3451" spans="4:65" ht="12.75">
      <c r="D3451" s="108"/>
      <c r="E3451" s="108"/>
      <c r="X3451" s="108"/>
      <c r="AC3451" s="108"/>
      <c r="AZ3451" s="108"/>
      <c r="BA3451" s="108"/>
      <c r="BL3451" s="108"/>
      <c r="BM3451" s="108"/>
    </row>
    <row r="3452" spans="4:65" ht="12.75">
      <c r="D3452" s="108"/>
      <c r="E3452" s="108"/>
      <c r="X3452" s="108"/>
      <c r="AC3452" s="108"/>
      <c r="AZ3452" s="108"/>
      <c r="BA3452" s="108"/>
      <c r="BL3452" s="108"/>
      <c r="BM3452" s="108"/>
    </row>
    <row r="3453" spans="4:65" ht="12.75">
      <c r="D3453" s="108"/>
      <c r="E3453" s="108"/>
      <c r="X3453" s="108"/>
      <c r="AC3453" s="108"/>
      <c r="AZ3453" s="108"/>
      <c r="BA3453" s="108"/>
      <c r="BL3453" s="108"/>
      <c r="BM3453" s="108"/>
    </row>
    <row r="3454" spans="4:65" ht="12.75">
      <c r="D3454" s="108"/>
      <c r="E3454" s="108"/>
      <c r="X3454" s="108"/>
      <c r="AC3454" s="108"/>
      <c r="AZ3454" s="108"/>
      <c r="BA3454" s="108"/>
      <c r="BL3454" s="108"/>
      <c r="BM3454" s="108"/>
    </row>
    <row r="3455" spans="4:65" ht="12.75">
      <c r="D3455" s="108"/>
      <c r="E3455" s="108"/>
      <c r="X3455" s="108"/>
      <c r="AC3455" s="108"/>
      <c r="AZ3455" s="108"/>
      <c r="BA3455" s="108"/>
      <c r="BL3455" s="108"/>
      <c r="BM3455" s="108"/>
    </row>
    <row r="3456" spans="4:65" ht="12.75">
      <c r="D3456" s="108"/>
      <c r="E3456" s="108"/>
      <c r="X3456" s="108"/>
      <c r="AC3456" s="108"/>
      <c r="AZ3456" s="108"/>
      <c r="BA3456" s="108"/>
      <c r="BL3456" s="108"/>
      <c r="BM3456" s="108"/>
    </row>
    <row r="3457" spans="4:65" ht="12.75">
      <c r="D3457" s="108"/>
      <c r="E3457" s="108"/>
      <c r="X3457" s="108"/>
      <c r="AC3457" s="108"/>
      <c r="AZ3457" s="108"/>
      <c r="BA3457" s="108"/>
      <c r="BL3457" s="108"/>
      <c r="BM3457" s="108"/>
    </row>
    <row r="3458" spans="4:65" ht="12.75">
      <c r="D3458" s="108"/>
      <c r="E3458" s="108"/>
      <c r="X3458" s="108"/>
      <c r="AC3458" s="108"/>
      <c r="AZ3458" s="108"/>
      <c r="BA3458" s="108"/>
      <c r="BL3458" s="108"/>
      <c r="BM3458" s="108"/>
    </row>
    <row r="3459" spans="4:65" ht="12.75">
      <c r="D3459" s="108"/>
      <c r="E3459" s="108"/>
      <c r="X3459" s="108"/>
      <c r="AC3459" s="108"/>
      <c r="AZ3459" s="108"/>
      <c r="BA3459" s="108"/>
      <c r="BL3459" s="108"/>
      <c r="BM3459" s="108"/>
    </row>
    <row r="3460" spans="4:65" ht="12.75">
      <c r="D3460" s="108"/>
      <c r="E3460" s="108"/>
      <c r="X3460" s="108"/>
      <c r="AC3460" s="108"/>
      <c r="AZ3460" s="108"/>
      <c r="BA3460" s="108"/>
      <c r="BL3460" s="108"/>
      <c r="BM3460" s="108"/>
    </row>
    <row r="3461" spans="4:65" ht="12.75">
      <c r="D3461" s="108"/>
      <c r="E3461" s="108"/>
      <c r="X3461" s="108"/>
      <c r="AC3461" s="108"/>
      <c r="AZ3461" s="108"/>
      <c r="BA3461" s="108"/>
      <c r="BL3461" s="108"/>
      <c r="BM3461" s="108"/>
    </row>
    <row r="3462" spans="4:65" ht="12.75">
      <c r="D3462" s="108"/>
      <c r="E3462" s="108"/>
      <c r="X3462" s="108"/>
      <c r="AC3462" s="108"/>
      <c r="AZ3462" s="108"/>
      <c r="BA3462" s="108"/>
      <c r="BL3462" s="108"/>
      <c r="BM3462" s="108"/>
    </row>
    <row r="3463" spans="4:65" ht="12.75">
      <c r="D3463" s="108"/>
      <c r="E3463" s="108"/>
      <c r="X3463" s="108"/>
      <c r="AC3463" s="108"/>
      <c r="AZ3463" s="108"/>
      <c r="BA3463" s="108"/>
      <c r="BL3463" s="108"/>
      <c r="BM3463" s="108"/>
    </row>
    <row r="3464" spans="4:65" ht="12.75">
      <c r="D3464" s="108"/>
      <c r="E3464" s="108"/>
      <c r="X3464" s="108"/>
      <c r="AC3464" s="108"/>
      <c r="AZ3464" s="108"/>
      <c r="BA3464" s="108"/>
      <c r="BL3464" s="108"/>
      <c r="BM3464" s="108"/>
    </row>
    <row r="3465" spans="4:65" ht="12.75">
      <c r="D3465" s="108"/>
      <c r="E3465" s="108"/>
      <c r="X3465" s="108"/>
      <c r="AC3465" s="108"/>
      <c r="AZ3465" s="108"/>
      <c r="BA3465" s="108"/>
      <c r="BL3465" s="108"/>
      <c r="BM3465" s="108"/>
    </row>
    <row r="3466" spans="4:65" ht="12.75">
      <c r="D3466" s="108"/>
      <c r="E3466" s="108"/>
      <c r="X3466" s="108"/>
      <c r="AC3466" s="108"/>
      <c r="AT3466" s="134"/>
      <c r="AZ3466" s="108"/>
      <c r="BA3466" s="108"/>
      <c r="BL3466" s="108"/>
      <c r="BM3466" s="108"/>
    </row>
    <row r="3467" spans="4:65" ht="12.75">
      <c r="D3467" s="108"/>
      <c r="E3467" s="108"/>
      <c r="X3467" s="108"/>
      <c r="AC3467" s="108"/>
      <c r="AZ3467" s="108"/>
      <c r="BA3467" s="108"/>
      <c r="BL3467" s="108"/>
      <c r="BM3467" s="108"/>
    </row>
    <row r="3468" spans="4:65" ht="12.75">
      <c r="D3468" s="108"/>
      <c r="E3468" s="108"/>
      <c r="X3468" s="108"/>
      <c r="AC3468" s="108"/>
      <c r="AZ3468" s="108"/>
      <c r="BA3468" s="108"/>
      <c r="BL3468" s="108"/>
      <c r="BM3468" s="108"/>
    </row>
    <row r="3469" spans="4:65" ht="12.75">
      <c r="D3469" s="108"/>
      <c r="E3469" s="108"/>
      <c r="X3469" s="108"/>
      <c r="AC3469" s="108"/>
      <c r="AZ3469" s="108"/>
      <c r="BA3469" s="108"/>
      <c r="BL3469" s="108"/>
      <c r="BM3469" s="108"/>
    </row>
    <row r="3470" spans="4:65" ht="12.75">
      <c r="D3470" s="108"/>
      <c r="E3470" s="108"/>
      <c r="X3470" s="108"/>
      <c r="AC3470" s="108"/>
      <c r="AZ3470" s="108"/>
      <c r="BA3470" s="108"/>
      <c r="BL3470" s="108"/>
      <c r="BM3470" s="108"/>
    </row>
    <row r="3471" spans="4:65" ht="12.75">
      <c r="D3471" s="108"/>
      <c r="E3471" s="108"/>
      <c r="X3471" s="108"/>
      <c r="AC3471" s="108"/>
      <c r="AZ3471" s="108"/>
      <c r="BA3471" s="108"/>
      <c r="BL3471" s="108"/>
      <c r="BM3471" s="108"/>
    </row>
    <row r="3472" spans="4:52" ht="12.75">
      <c r="D3472" s="108"/>
      <c r="E3472" s="108"/>
      <c r="X3472" s="108"/>
      <c r="AC3472" s="108"/>
      <c r="AZ3472" s="108"/>
    </row>
    <row r="3473" spans="4:64" ht="12.75">
      <c r="D3473" s="108"/>
      <c r="E3473" s="108"/>
      <c r="X3473" s="108"/>
      <c r="AC3473" s="108"/>
      <c r="AZ3473" s="108"/>
      <c r="BL3473" s="108"/>
    </row>
    <row r="3474" spans="4:64" ht="12.75">
      <c r="D3474" s="108"/>
      <c r="E3474" s="108"/>
      <c r="X3474" s="108"/>
      <c r="AC3474" s="108"/>
      <c r="AZ3474" s="108"/>
      <c r="BL3474" s="108"/>
    </row>
    <row r="3475" spans="4:65" ht="12.75">
      <c r="D3475" s="108"/>
      <c r="E3475" s="108"/>
      <c r="X3475" s="108"/>
      <c r="AC3475" s="108"/>
      <c r="AZ3475" s="108"/>
      <c r="BA3475" s="108"/>
      <c r="BL3475" s="108"/>
      <c r="BM3475" s="108"/>
    </row>
    <row r="3476" spans="4:65" ht="12.75">
      <c r="D3476" s="108"/>
      <c r="E3476" s="108"/>
      <c r="X3476" s="108"/>
      <c r="AC3476" s="108"/>
      <c r="AZ3476" s="108"/>
      <c r="BA3476" s="108"/>
      <c r="BL3476" s="108"/>
      <c r="BM3476" s="108"/>
    </row>
    <row r="3477" spans="4:65" ht="12.75">
      <c r="D3477" s="108"/>
      <c r="E3477" s="108"/>
      <c r="X3477" s="108"/>
      <c r="AC3477" s="108"/>
      <c r="AZ3477" s="108"/>
      <c r="BA3477" s="108"/>
      <c r="BL3477" s="108"/>
      <c r="BM3477" s="108"/>
    </row>
    <row r="3478" spans="4:65" ht="12.75">
      <c r="D3478" s="108"/>
      <c r="E3478" s="108"/>
      <c r="X3478" s="108"/>
      <c r="AC3478" s="108"/>
      <c r="AZ3478" s="108"/>
      <c r="BA3478" s="108"/>
      <c r="BL3478" s="108"/>
      <c r="BM3478" s="108"/>
    </row>
    <row r="3479" spans="4:64" ht="12.75">
      <c r="D3479" s="108"/>
      <c r="E3479" s="108"/>
      <c r="X3479" s="108"/>
      <c r="AC3479" s="108"/>
      <c r="AZ3479" s="108"/>
      <c r="BL3479" s="108"/>
    </row>
    <row r="3480" spans="4:64" ht="12.75">
      <c r="D3480" s="108"/>
      <c r="E3480" s="108"/>
      <c r="X3480" s="108"/>
      <c r="AC3480" s="108"/>
      <c r="AZ3480" s="108"/>
      <c r="BL3480" s="108"/>
    </row>
    <row r="3481" spans="4:64" ht="12.75">
      <c r="D3481" s="108"/>
      <c r="E3481" s="108"/>
      <c r="X3481" s="108"/>
      <c r="AC3481" s="108"/>
      <c r="AZ3481" s="108"/>
      <c r="BL3481" s="108"/>
    </row>
    <row r="3482" spans="4:64" ht="12.75">
      <c r="D3482" s="108"/>
      <c r="E3482" s="108"/>
      <c r="X3482" s="108"/>
      <c r="AC3482" s="108"/>
      <c r="AZ3482" s="108"/>
      <c r="BL3482" s="108"/>
    </row>
    <row r="3483" spans="4:64" ht="12.75">
      <c r="D3483" s="108"/>
      <c r="E3483" s="108"/>
      <c r="X3483" s="108"/>
      <c r="AC3483" s="108"/>
      <c r="AZ3483" s="108"/>
      <c r="BL3483" s="108"/>
    </row>
    <row r="3484" spans="4:64" ht="12.75">
      <c r="D3484" s="108"/>
      <c r="E3484" s="108"/>
      <c r="X3484" s="108"/>
      <c r="AC3484" s="108"/>
      <c r="AZ3484" s="108"/>
      <c r="BL3484" s="108"/>
    </row>
    <row r="3485" spans="4:64" ht="12.75">
      <c r="D3485" s="108"/>
      <c r="E3485" s="108"/>
      <c r="X3485" s="108"/>
      <c r="AC3485" s="108"/>
      <c r="AZ3485" s="108"/>
      <c r="BL3485" s="108"/>
    </row>
    <row r="3486" spans="4:64" ht="12.75">
      <c r="D3486" s="108"/>
      <c r="E3486" s="108"/>
      <c r="X3486" s="108"/>
      <c r="AC3486" s="108"/>
      <c r="AZ3486" s="108"/>
      <c r="BL3486" s="108"/>
    </row>
    <row r="3487" spans="4:64" ht="12.75">
      <c r="D3487" s="108"/>
      <c r="E3487" s="108"/>
      <c r="X3487" s="108"/>
      <c r="AC3487" s="108"/>
      <c r="AZ3487" s="108"/>
      <c r="BL3487" s="108"/>
    </row>
    <row r="3488" spans="4:64" ht="12.75">
      <c r="D3488" s="108"/>
      <c r="E3488" s="108"/>
      <c r="X3488" s="108"/>
      <c r="AC3488" s="108"/>
      <c r="AZ3488" s="108"/>
      <c r="BL3488" s="108"/>
    </row>
    <row r="3489" spans="4:65" ht="12.75">
      <c r="D3489" s="108"/>
      <c r="E3489" s="108"/>
      <c r="X3489" s="108"/>
      <c r="AC3489" s="108"/>
      <c r="AZ3489" s="108"/>
      <c r="BA3489" s="108"/>
      <c r="BL3489" s="108"/>
      <c r="BM3489" s="108"/>
    </row>
    <row r="3490" spans="4:65" ht="12.75">
      <c r="D3490" s="108"/>
      <c r="E3490" s="108"/>
      <c r="X3490" s="108"/>
      <c r="AC3490" s="108"/>
      <c r="AZ3490" s="108"/>
      <c r="BA3490" s="108"/>
      <c r="BL3490" s="108"/>
      <c r="BM3490" s="108"/>
    </row>
    <row r="3491" spans="4:65" ht="12.75">
      <c r="D3491" s="108"/>
      <c r="E3491" s="108"/>
      <c r="X3491" s="108"/>
      <c r="AC3491" s="108"/>
      <c r="AZ3491" s="108"/>
      <c r="BA3491" s="108"/>
      <c r="BL3491" s="108"/>
      <c r="BM3491" s="108"/>
    </row>
    <row r="3492" spans="4:65" ht="12.75">
      <c r="D3492" s="108"/>
      <c r="E3492" s="108"/>
      <c r="X3492" s="108"/>
      <c r="AC3492" s="108"/>
      <c r="AZ3492" s="108"/>
      <c r="BA3492" s="108"/>
      <c r="BL3492" s="108"/>
      <c r="BM3492" s="108"/>
    </row>
    <row r="3493" spans="4:65" ht="12.75">
      <c r="D3493" s="108"/>
      <c r="E3493" s="108"/>
      <c r="X3493" s="108"/>
      <c r="AC3493" s="108"/>
      <c r="AZ3493" s="108"/>
      <c r="BA3493" s="108"/>
      <c r="BL3493" s="108"/>
      <c r="BM3493" s="108"/>
    </row>
    <row r="3494" spans="4:65" ht="12.75">
      <c r="D3494" s="108"/>
      <c r="E3494" s="108"/>
      <c r="X3494" s="108"/>
      <c r="AC3494" s="108"/>
      <c r="AZ3494" s="108"/>
      <c r="BA3494" s="108"/>
      <c r="BL3494" s="108"/>
      <c r="BM3494" s="108"/>
    </row>
    <row r="3495" spans="4:65" ht="12.75">
      <c r="D3495" s="108"/>
      <c r="E3495" s="108"/>
      <c r="X3495" s="108"/>
      <c r="AC3495" s="108"/>
      <c r="AZ3495" s="108"/>
      <c r="BA3495" s="108"/>
      <c r="BL3495" s="108"/>
      <c r="BM3495" s="108"/>
    </row>
    <row r="3496" spans="4:65" ht="12.75">
      <c r="D3496" s="108"/>
      <c r="E3496" s="108"/>
      <c r="X3496" s="108"/>
      <c r="AC3496" s="108"/>
      <c r="AZ3496" s="108"/>
      <c r="BA3496" s="108"/>
      <c r="BL3496" s="108"/>
      <c r="BM3496" s="108"/>
    </row>
    <row r="3497" spans="4:65" ht="12.75">
      <c r="D3497" s="108"/>
      <c r="E3497" s="108"/>
      <c r="X3497" s="108"/>
      <c r="AC3497" s="108"/>
      <c r="AZ3497" s="108"/>
      <c r="BA3497" s="108"/>
      <c r="BL3497" s="108"/>
      <c r="BM3497" s="108"/>
    </row>
    <row r="3498" spans="4:65" ht="12.75">
      <c r="D3498" s="108"/>
      <c r="E3498" s="108"/>
      <c r="X3498" s="108"/>
      <c r="AC3498" s="108"/>
      <c r="AZ3498" s="108"/>
      <c r="BA3498" s="108"/>
      <c r="BL3498" s="108"/>
      <c r="BM3498" s="108"/>
    </row>
    <row r="3499" spans="4:64" ht="12.75">
      <c r="D3499" s="108"/>
      <c r="E3499" s="108"/>
      <c r="X3499" s="108"/>
      <c r="AC3499" s="108"/>
      <c r="AZ3499" s="108"/>
      <c r="BL3499" s="108"/>
    </row>
    <row r="3500" spans="4:64" ht="12.75">
      <c r="D3500" s="108"/>
      <c r="E3500" s="108"/>
      <c r="X3500" s="108"/>
      <c r="AC3500" s="108"/>
      <c r="AZ3500" s="108"/>
      <c r="BL3500" s="108"/>
    </row>
    <row r="3501" spans="4:64" ht="12.75">
      <c r="D3501" s="108"/>
      <c r="E3501" s="108"/>
      <c r="X3501" s="108"/>
      <c r="AC3501" s="108"/>
      <c r="AZ3501" s="108"/>
      <c r="BL3501" s="108"/>
    </row>
    <row r="3502" spans="4:64" ht="12.75">
      <c r="D3502" s="108"/>
      <c r="E3502" s="108"/>
      <c r="X3502" s="108"/>
      <c r="AC3502" s="108"/>
      <c r="AZ3502" s="108"/>
      <c r="BL3502" s="108"/>
    </row>
    <row r="3503" spans="4:64" ht="12.75">
      <c r="D3503" s="108"/>
      <c r="E3503" s="108"/>
      <c r="X3503" s="108"/>
      <c r="AC3503" s="108"/>
      <c r="AZ3503" s="108"/>
      <c r="BL3503" s="108"/>
    </row>
    <row r="3504" spans="4:64" ht="12.75">
      <c r="D3504" s="108"/>
      <c r="E3504" s="108"/>
      <c r="X3504" s="108"/>
      <c r="AC3504" s="108"/>
      <c r="AZ3504" s="108"/>
      <c r="BL3504" s="108"/>
    </row>
    <row r="3505" spans="4:64" ht="12.75">
      <c r="D3505" s="108"/>
      <c r="E3505" s="108"/>
      <c r="X3505" s="108"/>
      <c r="AC3505" s="108"/>
      <c r="AZ3505" s="108"/>
      <c r="BL3505" s="108"/>
    </row>
    <row r="3506" spans="4:65" ht="12.75">
      <c r="D3506" s="108"/>
      <c r="E3506" s="108"/>
      <c r="X3506" s="108"/>
      <c r="AC3506" s="108"/>
      <c r="AZ3506" s="108"/>
      <c r="BA3506" s="108"/>
      <c r="BL3506" s="108"/>
      <c r="BM3506" s="108"/>
    </row>
    <row r="3507" spans="4:65" ht="12.75">
      <c r="D3507" s="108"/>
      <c r="E3507" s="108"/>
      <c r="X3507" s="108"/>
      <c r="AC3507" s="108"/>
      <c r="AZ3507" s="108"/>
      <c r="BA3507" s="108"/>
      <c r="BL3507" s="108"/>
      <c r="BM3507" s="108"/>
    </row>
    <row r="3508" spans="4:65" ht="12.75">
      <c r="D3508" s="108"/>
      <c r="E3508" s="108"/>
      <c r="X3508" s="108"/>
      <c r="AC3508" s="108"/>
      <c r="AT3508" s="134"/>
      <c r="AZ3508" s="108"/>
      <c r="BA3508" s="108"/>
      <c r="BL3508" s="108"/>
      <c r="BM3508" s="108"/>
    </row>
    <row r="3509" spans="4:65" ht="12.75">
      <c r="D3509" s="108"/>
      <c r="E3509" s="108"/>
      <c r="X3509" s="108"/>
      <c r="AC3509" s="108"/>
      <c r="AZ3509" s="108"/>
      <c r="BA3509" s="108"/>
      <c r="BL3509" s="108"/>
      <c r="BM3509" s="108"/>
    </row>
    <row r="3510" spans="4:65" ht="12.75">
      <c r="D3510" s="108"/>
      <c r="E3510" s="108"/>
      <c r="X3510" s="108"/>
      <c r="AC3510" s="108"/>
      <c r="AZ3510" s="108"/>
      <c r="BA3510" s="108"/>
      <c r="BL3510" s="108"/>
      <c r="BM3510" s="108"/>
    </row>
    <row r="3511" spans="4:65" ht="12.75">
      <c r="D3511" s="108"/>
      <c r="E3511" s="108"/>
      <c r="X3511" s="108"/>
      <c r="AC3511" s="108"/>
      <c r="AZ3511" s="108"/>
      <c r="BA3511" s="108"/>
      <c r="BL3511" s="108"/>
      <c r="BM3511" s="108"/>
    </row>
    <row r="3512" spans="4:65" ht="12.75">
      <c r="D3512" s="108"/>
      <c r="E3512" s="108"/>
      <c r="X3512" s="108"/>
      <c r="AC3512" s="108"/>
      <c r="AZ3512" s="108"/>
      <c r="BA3512" s="108"/>
      <c r="BL3512" s="108"/>
      <c r="BM3512" s="108"/>
    </row>
    <row r="3513" spans="4:65" ht="12.75">
      <c r="D3513" s="108"/>
      <c r="E3513" s="108"/>
      <c r="X3513" s="108"/>
      <c r="AC3513" s="108"/>
      <c r="AZ3513" s="108"/>
      <c r="BA3513" s="108"/>
      <c r="BL3513" s="108"/>
      <c r="BM3513" s="108"/>
    </row>
    <row r="3514" spans="4:65" ht="12.75">
      <c r="D3514" s="108"/>
      <c r="E3514" s="108"/>
      <c r="X3514" s="108"/>
      <c r="AC3514" s="108"/>
      <c r="AZ3514" s="108"/>
      <c r="BA3514" s="108"/>
      <c r="BL3514" s="108"/>
      <c r="BM3514" s="108"/>
    </row>
    <row r="3515" spans="4:65" ht="12.75">
      <c r="D3515" s="108"/>
      <c r="E3515" s="108"/>
      <c r="X3515" s="108"/>
      <c r="AC3515" s="108"/>
      <c r="AZ3515" s="108"/>
      <c r="BA3515" s="108"/>
      <c r="BL3515" s="108"/>
      <c r="BM3515" s="108"/>
    </row>
    <row r="3516" spans="4:65" ht="12.75">
      <c r="D3516" s="108"/>
      <c r="E3516" s="108"/>
      <c r="X3516" s="108"/>
      <c r="AC3516" s="108"/>
      <c r="AZ3516" s="108"/>
      <c r="BA3516" s="108"/>
      <c r="BL3516" s="108"/>
      <c r="BM3516" s="108"/>
    </row>
    <row r="3517" spans="4:65" ht="12.75">
      <c r="D3517" s="108"/>
      <c r="E3517" s="108"/>
      <c r="X3517" s="108"/>
      <c r="AC3517" s="108"/>
      <c r="AZ3517" s="108"/>
      <c r="BA3517" s="108"/>
      <c r="BL3517" s="108"/>
      <c r="BM3517" s="108"/>
    </row>
    <row r="3518" spans="4:65" ht="12.75">
      <c r="D3518" s="108"/>
      <c r="E3518" s="108"/>
      <c r="X3518" s="108"/>
      <c r="AC3518" s="108"/>
      <c r="AZ3518" s="108"/>
      <c r="BA3518" s="108"/>
      <c r="BL3518" s="108"/>
      <c r="BM3518" s="108"/>
    </row>
    <row r="3519" spans="4:65" ht="12.75">
      <c r="D3519" s="108"/>
      <c r="E3519" s="108"/>
      <c r="X3519" s="108"/>
      <c r="AC3519" s="108"/>
      <c r="AZ3519" s="108"/>
      <c r="BA3519" s="108"/>
      <c r="BL3519" s="108"/>
      <c r="BM3519" s="108"/>
    </row>
    <row r="3520" spans="4:65" ht="12.75">
      <c r="D3520" s="108"/>
      <c r="E3520" s="108"/>
      <c r="X3520" s="108"/>
      <c r="AC3520" s="108"/>
      <c r="AZ3520" s="108"/>
      <c r="BA3520" s="108"/>
      <c r="BL3520" s="108"/>
      <c r="BM3520" s="108"/>
    </row>
    <row r="3521" spans="4:65" ht="12.75">
      <c r="D3521" s="108"/>
      <c r="E3521" s="108"/>
      <c r="X3521" s="108"/>
      <c r="AC3521" s="108"/>
      <c r="AZ3521" s="108"/>
      <c r="BA3521" s="108"/>
      <c r="BL3521" s="108"/>
      <c r="BM3521" s="108"/>
    </row>
    <row r="3522" spans="4:65" ht="12.75">
      <c r="D3522" s="108"/>
      <c r="E3522" s="108"/>
      <c r="X3522" s="108"/>
      <c r="AC3522" s="108"/>
      <c r="AZ3522" s="108"/>
      <c r="BA3522" s="108"/>
      <c r="BL3522" s="108"/>
      <c r="BM3522" s="108"/>
    </row>
    <row r="3523" spans="4:65" ht="12.75">
      <c r="D3523" s="108"/>
      <c r="E3523" s="108"/>
      <c r="X3523" s="108"/>
      <c r="AC3523" s="108"/>
      <c r="AZ3523" s="108"/>
      <c r="BA3523" s="108"/>
      <c r="BL3523" s="108"/>
      <c r="BM3523" s="108"/>
    </row>
    <row r="3524" spans="4:65" ht="12.75">
      <c r="D3524" s="108"/>
      <c r="E3524" s="108"/>
      <c r="X3524" s="108"/>
      <c r="AC3524" s="108"/>
      <c r="AZ3524" s="108"/>
      <c r="BA3524" s="108"/>
      <c r="BL3524" s="108"/>
      <c r="BM3524" s="108"/>
    </row>
    <row r="3525" spans="4:65" ht="12.75">
      <c r="D3525" s="108"/>
      <c r="E3525" s="108"/>
      <c r="X3525" s="108"/>
      <c r="AC3525" s="108"/>
      <c r="AZ3525" s="108"/>
      <c r="BA3525" s="108"/>
      <c r="BL3525" s="108"/>
      <c r="BM3525" s="108"/>
    </row>
    <row r="3526" spans="4:65" ht="12.75">
      <c r="D3526" s="108"/>
      <c r="E3526" s="108"/>
      <c r="X3526" s="108"/>
      <c r="AC3526" s="108"/>
      <c r="AZ3526" s="108"/>
      <c r="BA3526" s="108"/>
      <c r="BL3526" s="108"/>
      <c r="BM3526" s="108"/>
    </row>
    <row r="3527" spans="4:65" ht="12.75">
      <c r="D3527" s="108"/>
      <c r="E3527" s="108"/>
      <c r="X3527" s="108"/>
      <c r="AC3527" s="108"/>
      <c r="AZ3527" s="108"/>
      <c r="BA3527" s="108"/>
      <c r="BL3527" s="108"/>
      <c r="BM3527" s="108"/>
    </row>
    <row r="3528" spans="4:65" ht="12.75">
      <c r="D3528" s="108"/>
      <c r="E3528" s="108"/>
      <c r="X3528" s="108"/>
      <c r="AC3528" s="108"/>
      <c r="AZ3528" s="108"/>
      <c r="BA3528" s="108"/>
      <c r="BL3528" s="108"/>
      <c r="BM3528" s="108"/>
    </row>
    <row r="3529" spans="4:65" ht="12.75">
      <c r="D3529" s="108"/>
      <c r="E3529" s="108"/>
      <c r="X3529" s="108"/>
      <c r="AC3529" s="108"/>
      <c r="AZ3529" s="108"/>
      <c r="BA3529" s="108"/>
      <c r="BL3529" s="108"/>
      <c r="BM3529" s="108"/>
    </row>
    <row r="3530" spans="4:65" ht="12.75">
      <c r="D3530" s="108"/>
      <c r="E3530" s="108"/>
      <c r="X3530" s="108"/>
      <c r="AC3530" s="108"/>
      <c r="AZ3530" s="108"/>
      <c r="BA3530" s="108"/>
      <c r="BL3530" s="108"/>
      <c r="BM3530" s="108"/>
    </row>
    <row r="3531" spans="4:65" ht="12.75">
      <c r="D3531" s="108"/>
      <c r="E3531" s="108"/>
      <c r="X3531" s="108"/>
      <c r="AC3531" s="108"/>
      <c r="AZ3531" s="108"/>
      <c r="BA3531" s="108"/>
      <c r="BL3531" s="108"/>
      <c r="BM3531" s="108"/>
    </row>
    <row r="3532" spans="4:64" ht="12.75">
      <c r="D3532" s="108"/>
      <c r="E3532" s="108"/>
      <c r="X3532" s="108"/>
      <c r="AC3532" s="108"/>
      <c r="AZ3532" s="108"/>
      <c r="BL3532" s="108"/>
    </row>
    <row r="3533" spans="4:52" ht="12.75">
      <c r="D3533" s="108"/>
      <c r="E3533" s="108"/>
      <c r="X3533" s="108"/>
      <c r="AC3533" s="108"/>
      <c r="AZ3533" s="108"/>
    </row>
    <row r="3534" spans="4:65" ht="12.75">
      <c r="D3534" s="108"/>
      <c r="E3534" s="108"/>
      <c r="X3534" s="108"/>
      <c r="AC3534" s="108"/>
      <c r="AZ3534" s="108"/>
      <c r="BA3534" s="108"/>
      <c r="BL3534" s="108"/>
      <c r="BM3534" s="108"/>
    </row>
    <row r="3535" spans="4:65" ht="12.75">
      <c r="D3535" s="108"/>
      <c r="E3535" s="108"/>
      <c r="X3535" s="108"/>
      <c r="AC3535" s="108"/>
      <c r="AZ3535" s="108"/>
      <c r="BA3535" s="108"/>
      <c r="BL3535" s="108"/>
      <c r="BM3535" s="108"/>
    </row>
    <row r="3536" spans="4:65" ht="12.75">
      <c r="D3536" s="108"/>
      <c r="E3536" s="108"/>
      <c r="X3536" s="108"/>
      <c r="AC3536" s="108"/>
      <c r="AZ3536" s="108"/>
      <c r="BA3536" s="108"/>
      <c r="BL3536" s="108"/>
      <c r="BM3536" s="108"/>
    </row>
    <row r="3537" spans="4:65" ht="12.75">
      <c r="D3537" s="108"/>
      <c r="E3537" s="108"/>
      <c r="X3537" s="108"/>
      <c r="AC3537" s="108"/>
      <c r="AZ3537" s="108"/>
      <c r="BA3537" s="108"/>
      <c r="BL3537" s="108"/>
      <c r="BM3537" s="108"/>
    </row>
    <row r="3538" spans="4:65" ht="12.75">
      <c r="D3538" s="108"/>
      <c r="E3538" s="108"/>
      <c r="X3538" s="108"/>
      <c r="AC3538" s="108"/>
      <c r="AZ3538" s="108"/>
      <c r="BA3538" s="108"/>
      <c r="BL3538" s="108"/>
      <c r="BM3538" s="108"/>
    </row>
    <row r="3539" spans="4:65" ht="12.75">
      <c r="D3539" s="108"/>
      <c r="E3539" s="108"/>
      <c r="X3539" s="108"/>
      <c r="AC3539" s="108"/>
      <c r="AZ3539" s="108"/>
      <c r="BA3539" s="108"/>
      <c r="BL3539" s="108"/>
      <c r="BM3539" s="108"/>
    </row>
    <row r="3540" spans="4:65" ht="12.75">
      <c r="D3540" s="108"/>
      <c r="E3540" s="108"/>
      <c r="X3540" s="108"/>
      <c r="AC3540" s="108"/>
      <c r="AZ3540" s="108"/>
      <c r="BA3540" s="108"/>
      <c r="BL3540" s="108"/>
      <c r="BM3540" s="108"/>
    </row>
    <row r="3541" spans="4:65" ht="12.75">
      <c r="D3541" s="108"/>
      <c r="E3541" s="108"/>
      <c r="X3541" s="108"/>
      <c r="AC3541" s="108"/>
      <c r="AZ3541" s="108"/>
      <c r="BA3541" s="108"/>
      <c r="BL3541" s="108"/>
      <c r="BM3541" s="108"/>
    </row>
    <row r="3542" spans="4:65" ht="12.75">
      <c r="D3542" s="108"/>
      <c r="E3542" s="108"/>
      <c r="X3542" s="108"/>
      <c r="AC3542" s="108"/>
      <c r="AZ3542" s="108"/>
      <c r="BA3542" s="108"/>
      <c r="BL3542" s="108"/>
      <c r="BM3542" s="108"/>
    </row>
    <row r="3543" spans="4:65" ht="12.75">
      <c r="D3543" s="108"/>
      <c r="E3543" s="108"/>
      <c r="X3543" s="108"/>
      <c r="AC3543" s="108"/>
      <c r="AZ3543" s="108"/>
      <c r="BA3543" s="108"/>
      <c r="BL3543" s="108"/>
      <c r="BM3543" s="108"/>
    </row>
    <row r="3544" spans="4:65" ht="12.75">
      <c r="D3544" s="108"/>
      <c r="E3544" s="108"/>
      <c r="X3544" s="108"/>
      <c r="AC3544" s="108"/>
      <c r="AZ3544" s="108"/>
      <c r="BA3544" s="108"/>
      <c r="BL3544" s="108"/>
      <c r="BM3544" s="108"/>
    </row>
    <row r="3545" spans="4:65" ht="12.75">
      <c r="D3545" s="108"/>
      <c r="E3545" s="108"/>
      <c r="X3545" s="108"/>
      <c r="AC3545" s="108"/>
      <c r="AZ3545" s="108"/>
      <c r="BA3545" s="108"/>
      <c r="BL3545" s="108"/>
      <c r="BM3545" s="108"/>
    </row>
    <row r="3546" spans="4:65" ht="12.75">
      <c r="D3546" s="108"/>
      <c r="E3546" s="108"/>
      <c r="X3546" s="108"/>
      <c r="AC3546" s="108"/>
      <c r="AZ3546" s="108"/>
      <c r="BA3546" s="108"/>
      <c r="BL3546" s="108"/>
      <c r="BM3546" s="108"/>
    </row>
    <row r="3547" spans="4:65" ht="12.75">
      <c r="D3547" s="108"/>
      <c r="E3547" s="108"/>
      <c r="X3547" s="108"/>
      <c r="AC3547" s="108"/>
      <c r="AZ3547" s="108"/>
      <c r="BA3547" s="108"/>
      <c r="BL3547" s="108"/>
      <c r="BM3547" s="108"/>
    </row>
    <row r="3548" spans="4:65" ht="12.75">
      <c r="D3548" s="108"/>
      <c r="E3548" s="108"/>
      <c r="X3548" s="108"/>
      <c r="AC3548" s="108"/>
      <c r="AZ3548" s="108"/>
      <c r="BA3548" s="108"/>
      <c r="BL3548" s="108"/>
      <c r="BM3548" s="108"/>
    </row>
    <row r="3549" spans="4:65" ht="12.75">
      <c r="D3549" s="108"/>
      <c r="E3549" s="108"/>
      <c r="X3549" s="108"/>
      <c r="AC3549" s="108"/>
      <c r="AZ3549" s="108"/>
      <c r="BA3549" s="108"/>
      <c r="BL3549" s="108"/>
      <c r="BM3549" s="108"/>
    </row>
    <row r="3550" spans="4:65" ht="12.75">
      <c r="D3550" s="108"/>
      <c r="E3550" s="108"/>
      <c r="X3550" s="108"/>
      <c r="AC3550" s="108"/>
      <c r="AZ3550" s="108"/>
      <c r="BA3550" s="108"/>
      <c r="BL3550" s="108"/>
      <c r="BM3550" s="108"/>
    </row>
    <row r="3551" spans="4:65" ht="12.75">
      <c r="D3551" s="108"/>
      <c r="E3551" s="108"/>
      <c r="X3551" s="108"/>
      <c r="AC3551" s="108"/>
      <c r="AZ3551" s="108"/>
      <c r="BA3551" s="108"/>
      <c r="BL3551" s="108"/>
      <c r="BM3551" s="108"/>
    </row>
    <row r="3552" spans="4:65" ht="12.75">
      <c r="D3552" s="108"/>
      <c r="E3552" s="108"/>
      <c r="X3552" s="108"/>
      <c r="AC3552" s="108"/>
      <c r="AZ3552" s="108"/>
      <c r="BA3552" s="108"/>
      <c r="BL3552" s="108"/>
      <c r="BM3552" s="108"/>
    </row>
    <row r="3553" spans="4:65" ht="12.75">
      <c r="D3553" s="108"/>
      <c r="E3553" s="108"/>
      <c r="X3553" s="108"/>
      <c r="AC3553" s="108"/>
      <c r="AZ3553" s="108"/>
      <c r="BA3553" s="108"/>
      <c r="BL3553" s="108"/>
      <c r="BM3553" s="108"/>
    </row>
    <row r="3554" spans="4:65" ht="12.75">
      <c r="D3554" s="108"/>
      <c r="E3554" s="108"/>
      <c r="X3554" s="108"/>
      <c r="AC3554" s="108"/>
      <c r="AZ3554" s="108"/>
      <c r="BA3554" s="108"/>
      <c r="BL3554" s="108"/>
      <c r="BM3554" s="108"/>
    </row>
    <row r="3555" spans="4:65" ht="12.75">
      <c r="D3555" s="108"/>
      <c r="E3555" s="108"/>
      <c r="X3555" s="108"/>
      <c r="AC3555" s="108"/>
      <c r="AZ3555" s="108"/>
      <c r="BA3555" s="108"/>
      <c r="BL3555" s="108"/>
      <c r="BM3555" s="108"/>
    </row>
    <row r="3556" spans="4:65" ht="12.75">
      <c r="D3556" s="108"/>
      <c r="E3556" s="108"/>
      <c r="X3556" s="108"/>
      <c r="AC3556" s="108"/>
      <c r="AZ3556" s="108"/>
      <c r="BA3556" s="108"/>
      <c r="BL3556" s="108"/>
      <c r="BM3556" s="108"/>
    </row>
    <row r="3557" spans="4:65" ht="12.75">
      <c r="D3557" s="108"/>
      <c r="E3557" s="108"/>
      <c r="X3557" s="108"/>
      <c r="AC3557" s="108"/>
      <c r="AZ3557" s="108"/>
      <c r="BA3557" s="108"/>
      <c r="BL3557" s="108"/>
      <c r="BM3557" s="108"/>
    </row>
    <row r="3558" spans="4:65" ht="12.75">
      <c r="D3558" s="108"/>
      <c r="E3558" s="108"/>
      <c r="X3558" s="108"/>
      <c r="AC3558" s="108"/>
      <c r="AZ3558" s="108"/>
      <c r="BA3558" s="108"/>
      <c r="BL3558" s="108"/>
      <c r="BM3558" s="108"/>
    </row>
    <row r="3559" spans="4:65" ht="12.75">
      <c r="D3559" s="108"/>
      <c r="E3559" s="108"/>
      <c r="X3559" s="108"/>
      <c r="AC3559" s="108"/>
      <c r="AZ3559" s="108"/>
      <c r="BA3559" s="108"/>
      <c r="BL3559" s="108"/>
      <c r="BM3559" s="108"/>
    </row>
    <row r="3560" spans="4:65" ht="12.75">
      <c r="D3560" s="108"/>
      <c r="E3560" s="108"/>
      <c r="X3560" s="108"/>
      <c r="AC3560" s="108"/>
      <c r="AZ3560" s="108"/>
      <c r="BA3560" s="108"/>
      <c r="BL3560" s="108"/>
      <c r="BM3560" s="108"/>
    </row>
    <row r="3561" spans="4:65" ht="12.75">
      <c r="D3561" s="108"/>
      <c r="E3561" s="108"/>
      <c r="X3561" s="108"/>
      <c r="AC3561" s="108"/>
      <c r="AZ3561" s="108"/>
      <c r="BA3561" s="108"/>
      <c r="BL3561" s="108"/>
      <c r="BM3561" s="108"/>
    </row>
    <row r="3562" spans="4:65" ht="12.75">
      <c r="D3562" s="108"/>
      <c r="E3562" s="108"/>
      <c r="X3562" s="108"/>
      <c r="AC3562" s="108"/>
      <c r="AZ3562" s="108"/>
      <c r="BA3562" s="108"/>
      <c r="BL3562" s="108"/>
      <c r="BM3562" s="108"/>
    </row>
    <row r="3563" spans="4:65" ht="12.75">
      <c r="D3563" s="108"/>
      <c r="E3563" s="108"/>
      <c r="X3563" s="108"/>
      <c r="AC3563" s="108"/>
      <c r="AZ3563" s="108"/>
      <c r="BA3563" s="108"/>
      <c r="BL3563" s="108"/>
      <c r="BM3563" s="108"/>
    </row>
    <row r="3564" spans="4:65" ht="12.75">
      <c r="D3564" s="108"/>
      <c r="E3564" s="108"/>
      <c r="X3564" s="108"/>
      <c r="AC3564" s="108"/>
      <c r="AZ3564" s="108"/>
      <c r="BA3564" s="108"/>
      <c r="BL3564" s="108"/>
      <c r="BM3564" s="108"/>
    </row>
    <row r="3565" spans="4:65" ht="12.75">
      <c r="D3565" s="108"/>
      <c r="E3565" s="108"/>
      <c r="R3565" s="134"/>
      <c r="X3565" s="108"/>
      <c r="AC3565" s="108"/>
      <c r="AZ3565" s="108"/>
      <c r="BA3565" s="108"/>
      <c r="BL3565" s="108"/>
      <c r="BM3565" s="108"/>
    </row>
    <row r="3566" spans="4:65" ht="12.75">
      <c r="D3566" s="108"/>
      <c r="E3566" s="108"/>
      <c r="R3566" s="134"/>
      <c r="X3566" s="108"/>
      <c r="AC3566" s="108"/>
      <c r="AZ3566" s="108"/>
      <c r="BA3566" s="108"/>
      <c r="BL3566" s="108"/>
      <c r="BM3566" s="108"/>
    </row>
    <row r="3567" spans="4:65" ht="12.75">
      <c r="D3567" s="108"/>
      <c r="E3567" s="108"/>
      <c r="R3567" s="134"/>
      <c r="X3567" s="108"/>
      <c r="AC3567" s="108"/>
      <c r="AZ3567" s="108"/>
      <c r="BA3567" s="108"/>
      <c r="BL3567" s="108"/>
      <c r="BM3567" s="108"/>
    </row>
    <row r="3568" spans="4:65" ht="12.75">
      <c r="D3568" s="108"/>
      <c r="E3568" s="108"/>
      <c r="X3568" s="108"/>
      <c r="AC3568" s="108"/>
      <c r="AT3568" s="134"/>
      <c r="AZ3568" s="108"/>
      <c r="BA3568" s="108"/>
      <c r="BL3568" s="108"/>
      <c r="BM3568" s="108"/>
    </row>
    <row r="3569" spans="4:65" ht="12.75">
      <c r="D3569" s="108"/>
      <c r="E3569" s="108"/>
      <c r="X3569" s="108"/>
      <c r="AC3569" s="108"/>
      <c r="AZ3569" s="108"/>
      <c r="BA3569" s="108"/>
      <c r="BL3569" s="108"/>
      <c r="BM3569" s="108"/>
    </row>
    <row r="3570" spans="4:65" ht="12.75">
      <c r="D3570" s="108"/>
      <c r="E3570" s="108"/>
      <c r="X3570" s="108"/>
      <c r="AC3570" s="108"/>
      <c r="AZ3570" s="108"/>
      <c r="BA3570" s="108"/>
      <c r="BL3570" s="108"/>
      <c r="BM3570" s="108"/>
    </row>
    <row r="3571" spans="4:65" ht="12.75">
      <c r="D3571" s="108"/>
      <c r="E3571" s="108"/>
      <c r="X3571" s="108"/>
      <c r="AC3571" s="108"/>
      <c r="AZ3571" s="108"/>
      <c r="BA3571" s="108"/>
      <c r="BL3571" s="108"/>
      <c r="BM3571" s="108"/>
    </row>
    <row r="3572" spans="4:65" ht="12.75">
      <c r="D3572" s="108"/>
      <c r="E3572" s="108"/>
      <c r="X3572" s="108"/>
      <c r="AC3572" s="108"/>
      <c r="AZ3572" s="108"/>
      <c r="BA3572" s="108"/>
      <c r="BL3572" s="108"/>
      <c r="BM3572" s="108"/>
    </row>
    <row r="3573" spans="4:65" ht="12.75">
      <c r="D3573" s="108"/>
      <c r="E3573" s="108"/>
      <c r="X3573" s="108"/>
      <c r="AC3573" s="108"/>
      <c r="AZ3573" s="108"/>
      <c r="BA3573" s="108"/>
      <c r="BL3573" s="108"/>
      <c r="BM3573" s="108"/>
    </row>
    <row r="3574" spans="4:65" ht="12.75">
      <c r="D3574" s="108"/>
      <c r="E3574" s="108"/>
      <c r="X3574" s="108"/>
      <c r="AC3574" s="108"/>
      <c r="AZ3574" s="108"/>
      <c r="BA3574" s="108"/>
      <c r="BL3574" s="108"/>
      <c r="BM3574" s="108"/>
    </row>
    <row r="3575" spans="4:65" ht="12.75">
      <c r="D3575" s="108"/>
      <c r="E3575" s="108"/>
      <c r="X3575" s="108"/>
      <c r="AC3575" s="108"/>
      <c r="AZ3575" s="108"/>
      <c r="BA3575" s="108"/>
      <c r="BL3575" s="108"/>
      <c r="BM3575" s="108"/>
    </row>
    <row r="3576" spans="4:65" ht="12.75">
      <c r="D3576" s="108"/>
      <c r="E3576" s="108"/>
      <c r="X3576" s="108"/>
      <c r="AC3576" s="108"/>
      <c r="AZ3576" s="108"/>
      <c r="BA3576" s="108"/>
      <c r="BL3576" s="108"/>
      <c r="BM3576" s="108"/>
    </row>
    <row r="3577" spans="4:65" ht="12.75">
      <c r="D3577" s="108"/>
      <c r="E3577" s="108"/>
      <c r="X3577" s="108"/>
      <c r="AC3577" s="108"/>
      <c r="AZ3577" s="108"/>
      <c r="BA3577" s="108"/>
      <c r="BL3577" s="108"/>
      <c r="BM3577" s="108"/>
    </row>
    <row r="3578" spans="4:65" ht="12.75">
      <c r="D3578" s="108"/>
      <c r="E3578" s="108"/>
      <c r="X3578" s="108"/>
      <c r="AC3578" s="108"/>
      <c r="AZ3578" s="108"/>
      <c r="BA3578" s="108"/>
      <c r="BL3578" s="108"/>
      <c r="BM3578" s="108"/>
    </row>
    <row r="3579" spans="4:65" ht="12.75">
      <c r="D3579" s="108"/>
      <c r="E3579" s="108"/>
      <c r="X3579" s="108"/>
      <c r="AC3579" s="108"/>
      <c r="AZ3579" s="108"/>
      <c r="BA3579" s="108"/>
      <c r="BL3579" s="108"/>
      <c r="BM3579" s="108"/>
    </row>
    <row r="3580" spans="4:65" ht="12.75">
      <c r="D3580" s="108"/>
      <c r="E3580" s="108"/>
      <c r="X3580" s="108"/>
      <c r="AC3580" s="108"/>
      <c r="AZ3580" s="108"/>
      <c r="BA3580" s="108"/>
      <c r="BL3580" s="108"/>
      <c r="BM3580" s="108"/>
    </row>
    <row r="3581" spans="4:65" ht="12.75">
      <c r="D3581" s="108"/>
      <c r="E3581" s="108"/>
      <c r="X3581" s="108"/>
      <c r="AC3581" s="108"/>
      <c r="AZ3581" s="108"/>
      <c r="BA3581" s="108"/>
      <c r="BL3581" s="108"/>
      <c r="BM3581" s="108"/>
    </row>
    <row r="3582" spans="4:65" ht="12.75">
      <c r="D3582" s="108"/>
      <c r="E3582" s="108"/>
      <c r="X3582" s="108"/>
      <c r="AC3582" s="108"/>
      <c r="AZ3582" s="108"/>
      <c r="BA3582" s="108"/>
      <c r="BL3582" s="108"/>
      <c r="BM3582" s="108"/>
    </row>
    <row r="3583" spans="4:65" ht="12.75">
      <c r="D3583" s="108"/>
      <c r="E3583" s="108"/>
      <c r="X3583" s="108"/>
      <c r="AC3583" s="108"/>
      <c r="AZ3583" s="108"/>
      <c r="BA3583" s="108"/>
      <c r="BL3583" s="108"/>
      <c r="BM3583" s="108"/>
    </row>
    <row r="3584" spans="4:65" ht="12.75">
      <c r="D3584" s="108"/>
      <c r="E3584" s="108"/>
      <c r="X3584" s="108"/>
      <c r="AC3584" s="108"/>
      <c r="AZ3584" s="108"/>
      <c r="BA3584" s="108"/>
      <c r="BL3584" s="108"/>
      <c r="BM3584" s="108"/>
    </row>
    <row r="3585" spans="4:65" ht="12.75">
      <c r="D3585" s="108"/>
      <c r="E3585" s="108"/>
      <c r="X3585" s="108"/>
      <c r="AC3585" s="108"/>
      <c r="AZ3585" s="108"/>
      <c r="BA3585" s="108"/>
      <c r="BL3585" s="108"/>
      <c r="BM3585" s="108"/>
    </row>
    <row r="3586" spans="4:65" ht="12.75">
      <c r="D3586" s="108"/>
      <c r="E3586" s="108"/>
      <c r="X3586" s="108"/>
      <c r="AC3586" s="108"/>
      <c r="AZ3586" s="108"/>
      <c r="BA3586" s="108"/>
      <c r="BL3586" s="108"/>
      <c r="BM3586" s="108"/>
    </row>
    <row r="3587" spans="4:65" ht="12.75">
      <c r="D3587" s="108"/>
      <c r="E3587" s="108"/>
      <c r="X3587" s="108"/>
      <c r="AC3587" s="108"/>
      <c r="AZ3587" s="108"/>
      <c r="BA3587" s="108"/>
      <c r="BL3587" s="108"/>
      <c r="BM3587" s="108"/>
    </row>
    <row r="3588" spans="4:65" ht="12.75">
      <c r="D3588" s="108"/>
      <c r="E3588" s="108"/>
      <c r="X3588" s="108"/>
      <c r="AC3588" s="108"/>
      <c r="AZ3588" s="108"/>
      <c r="BA3588" s="108"/>
      <c r="BL3588" s="108"/>
      <c r="BM3588" s="108"/>
    </row>
    <row r="3589" spans="4:65" ht="12.75">
      <c r="D3589" s="108"/>
      <c r="E3589" s="108"/>
      <c r="X3589" s="108"/>
      <c r="AC3589" s="108"/>
      <c r="AZ3589" s="108"/>
      <c r="BA3589" s="108"/>
      <c r="BL3589" s="108"/>
      <c r="BM3589" s="108"/>
    </row>
    <row r="3590" spans="4:65" ht="12.75">
      <c r="D3590" s="108"/>
      <c r="E3590" s="108"/>
      <c r="X3590" s="108"/>
      <c r="AC3590" s="108"/>
      <c r="AZ3590" s="108"/>
      <c r="BA3590" s="108"/>
      <c r="BL3590" s="108"/>
      <c r="BM3590" s="108"/>
    </row>
    <row r="3591" spans="4:65" ht="12.75">
      <c r="D3591" s="108"/>
      <c r="E3591" s="108"/>
      <c r="X3591" s="108"/>
      <c r="AC3591" s="108"/>
      <c r="AZ3591" s="108"/>
      <c r="BA3591" s="108"/>
      <c r="BL3591" s="108"/>
      <c r="BM3591" s="108"/>
    </row>
    <row r="3592" spans="4:65" ht="12.75">
      <c r="D3592" s="108"/>
      <c r="E3592" s="108"/>
      <c r="X3592" s="108"/>
      <c r="AC3592" s="108"/>
      <c r="AZ3592" s="108"/>
      <c r="BA3592" s="108"/>
      <c r="BL3592" s="108"/>
      <c r="BM3592" s="108"/>
    </row>
    <row r="3593" spans="4:65" ht="12.75">
      <c r="D3593" s="108"/>
      <c r="E3593" s="108"/>
      <c r="X3593" s="108"/>
      <c r="AC3593" s="108"/>
      <c r="AZ3593" s="108"/>
      <c r="BA3593" s="108"/>
      <c r="BL3593" s="108"/>
      <c r="BM3593" s="108"/>
    </row>
    <row r="3594" spans="4:52" ht="12.75">
      <c r="D3594" s="108"/>
      <c r="E3594" s="108"/>
      <c r="X3594" s="108"/>
      <c r="AC3594" s="108"/>
      <c r="AZ3594" s="108"/>
    </row>
    <row r="3595" spans="4:65" ht="12.75">
      <c r="D3595" s="108"/>
      <c r="E3595" s="108"/>
      <c r="X3595" s="108"/>
      <c r="AC3595" s="108"/>
      <c r="AZ3595" s="108"/>
      <c r="BA3595" s="108"/>
      <c r="BL3595" s="108"/>
      <c r="BM3595" s="108"/>
    </row>
    <row r="3596" spans="4:65" ht="12.75">
      <c r="D3596" s="108"/>
      <c r="E3596" s="108"/>
      <c r="X3596" s="108"/>
      <c r="AC3596" s="108"/>
      <c r="AZ3596" s="108"/>
      <c r="BA3596" s="108"/>
      <c r="BL3596" s="108"/>
      <c r="BM3596" s="108"/>
    </row>
    <row r="3597" spans="4:65" ht="12.75">
      <c r="D3597" s="108"/>
      <c r="E3597" s="108"/>
      <c r="X3597" s="108"/>
      <c r="AC3597" s="108"/>
      <c r="AZ3597" s="108"/>
      <c r="BA3597" s="108"/>
      <c r="BL3597" s="108"/>
      <c r="BM3597" s="108"/>
    </row>
    <row r="3598" spans="4:65" ht="12.75">
      <c r="D3598" s="108"/>
      <c r="E3598" s="108"/>
      <c r="X3598" s="108"/>
      <c r="AC3598" s="108"/>
      <c r="AZ3598" s="108"/>
      <c r="BA3598" s="108"/>
      <c r="BL3598" s="108"/>
      <c r="BM3598" s="108"/>
    </row>
    <row r="3599" spans="4:65" ht="12.75">
      <c r="D3599" s="108"/>
      <c r="E3599" s="108"/>
      <c r="X3599" s="108"/>
      <c r="AC3599" s="108"/>
      <c r="AZ3599" s="108"/>
      <c r="BA3599" s="108"/>
      <c r="BL3599" s="108"/>
      <c r="BM3599" s="108"/>
    </row>
    <row r="3600" spans="4:65" ht="12.75">
      <c r="D3600" s="108"/>
      <c r="E3600" s="108"/>
      <c r="X3600" s="108"/>
      <c r="AC3600" s="108"/>
      <c r="AZ3600" s="108"/>
      <c r="BA3600" s="108"/>
      <c r="BL3600" s="108"/>
      <c r="BM3600" s="108"/>
    </row>
    <row r="3601" spans="4:65" ht="12.75">
      <c r="D3601" s="108"/>
      <c r="E3601" s="108"/>
      <c r="X3601" s="108"/>
      <c r="AC3601" s="108"/>
      <c r="AZ3601" s="108"/>
      <c r="BA3601" s="108"/>
      <c r="BL3601" s="108"/>
      <c r="BM3601" s="108"/>
    </row>
    <row r="3602" spans="4:65" ht="12.75">
      <c r="D3602" s="108"/>
      <c r="E3602" s="108"/>
      <c r="X3602" s="108"/>
      <c r="AC3602" s="108"/>
      <c r="AZ3602" s="108"/>
      <c r="BA3602" s="108"/>
      <c r="BL3602" s="108"/>
      <c r="BM3602" s="108"/>
    </row>
    <row r="3603" spans="4:65" ht="12.75">
      <c r="D3603" s="108"/>
      <c r="E3603" s="108"/>
      <c r="X3603" s="108"/>
      <c r="AC3603" s="108"/>
      <c r="AZ3603" s="108"/>
      <c r="BA3603" s="108"/>
      <c r="BL3603" s="108"/>
      <c r="BM3603" s="108"/>
    </row>
    <row r="3604" spans="4:65" ht="12.75">
      <c r="D3604" s="108"/>
      <c r="E3604" s="108"/>
      <c r="X3604" s="108"/>
      <c r="AC3604" s="108"/>
      <c r="AZ3604" s="108"/>
      <c r="BA3604" s="108"/>
      <c r="BL3604" s="108"/>
      <c r="BM3604" s="108"/>
    </row>
    <row r="3605" spans="4:65" ht="12.75">
      <c r="D3605" s="108"/>
      <c r="E3605" s="108"/>
      <c r="X3605" s="108"/>
      <c r="AC3605" s="108"/>
      <c r="AZ3605" s="108"/>
      <c r="BA3605" s="108"/>
      <c r="BL3605" s="108"/>
      <c r="BM3605" s="108"/>
    </row>
    <row r="3606" spans="4:65" ht="12.75">
      <c r="D3606" s="108"/>
      <c r="E3606" s="108"/>
      <c r="X3606" s="108"/>
      <c r="AC3606" s="108"/>
      <c r="AZ3606" s="108"/>
      <c r="BA3606" s="108"/>
      <c r="BL3606" s="108"/>
      <c r="BM3606" s="108"/>
    </row>
    <row r="3607" spans="4:65" ht="12.75">
      <c r="D3607" s="108"/>
      <c r="E3607" s="108"/>
      <c r="X3607" s="108"/>
      <c r="AC3607" s="108"/>
      <c r="AZ3607" s="108"/>
      <c r="BA3607" s="108"/>
      <c r="BL3607" s="108"/>
      <c r="BM3607" s="108"/>
    </row>
    <row r="3608" spans="4:65" ht="12.75">
      <c r="D3608" s="108"/>
      <c r="E3608" s="108"/>
      <c r="X3608" s="108"/>
      <c r="AC3608" s="108"/>
      <c r="AZ3608" s="108"/>
      <c r="BA3608" s="108"/>
      <c r="BL3608" s="108"/>
      <c r="BM3608" s="108"/>
    </row>
    <row r="3609" spans="4:65" ht="12.75">
      <c r="D3609" s="108"/>
      <c r="E3609" s="108"/>
      <c r="X3609" s="108"/>
      <c r="AC3609" s="108"/>
      <c r="AZ3609" s="108"/>
      <c r="BA3609" s="108"/>
      <c r="BL3609" s="108"/>
      <c r="BM3609" s="108"/>
    </row>
    <row r="3610" spans="4:65" ht="12.75">
      <c r="D3610" s="108"/>
      <c r="E3610" s="108"/>
      <c r="X3610" s="108"/>
      <c r="AC3610" s="108"/>
      <c r="AZ3610" s="108"/>
      <c r="BA3610" s="108"/>
      <c r="BL3610" s="108"/>
      <c r="BM3610" s="108"/>
    </row>
    <row r="3611" spans="4:65" ht="12.75">
      <c r="D3611" s="108"/>
      <c r="E3611" s="108"/>
      <c r="X3611" s="108"/>
      <c r="AC3611" s="108"/>
      <c r="AZ3611" s="108"/>
      <c r="BA3611" s="108"/>
      <c r="BL3611" s="108"/>
      <c r="BM3611" s="108"/>
    </row>
    <row r="3612" spans="4:65" ht="12.75">
      <c r="D3612" s="108"/>
      <c r="E3612" s="108"/>
      <c r="X3612" s="108"/>
      <c r="AC3612" s="108"/>
      <c r="AZ3612" s="108"/>
      <c r="BA3612" s="108"/>
      <c r="BL3612" s="108"/>
      <c r="BM3612" s="108"/>
    </row>
    <row r="3613" spans="4:65" ht="12.75">
      <c r="D3613" s="108"/>
      <c r="E3613" s="108"/>
      <c r="X3613" s="108"/>
      <c r="AC3613" s="108"/>
      <c r="AZ3613" s="108"/>
      <c r="BA3613" s="108"/>
      <c r="BL3613" s="108"/>
      <c r="BM3613" s="108"/>
    </row>
    <row r="3614" spans="4:65" ht="12.75">
      <c r="D3614" s="108"/>
      <c r="E3614" s="108"/>
      <c r="X3614" s="108"/>
      <c r="AC3614" s="108"/>
      <c r="AZ3614" s="108"/>
      <c r="BA3614" s="108"/>
      <c r="BL3614" s="108"/>
      <c r="BM3614" s="108"/>
    </row>
    <row r="3615" spans="4:65" ht="12.75">
      <c r="D3615" s="108"/>
      <c r="E3615" s="108"/>
      <c r="X3615" s="108"/>
      <c r="AC3615" s="108"/>
      <c r="AZ3615" s="108"/>
      <c r="BA3615" s="108"/>
      <c r="BL3615" s="108"/>
      <c r="BM3615" s="108"/>
    </row>
    <row r="3616" spans="4:65" ht="12.75">
      <c r="D3616" s="108"/>
      <c r="E3616" s="108"/>
      <c r="X3616" s="108"/>
      <c r="AC3616" s="108"/>
      <c r="AZ3616" s="108"/>
      <c r="BA3616" s="108"/>
      <c r="BL3616" s="108"/>
      <c r="BM3616" s="108"/>
    </row>
    <row r="3617" spans="4:65" ht="12.75">
      <c r="D3617" s="108"/>
      <c r="E3617" s="108"/>
      <c r="X3617" s="108"/>
      <c r="AC3617" s="108"/>
      <c r="AZ3617" s="108"/>
      <c r="BA3617" s="108"/>
      <c r="BL3617" s="108"/>
      <c r="BM3617" s="108"/>
    </row>
    <row r="3618" spans="4:65" ht="12.75">
      <c r="D3618" s="108"/>
      <c r="E3618" s="108"/>
      <c r="X3618" s="108"/>
      <c r="AC3618" s="108"/>
      <c r="AZ3618" s="108"/>
      <c r="BA3618" s="108"/>
      <c r="BL3618" s="108"/>
      <c r="BM3618" s="108"/>
    </row>
    <row r="3619" spans="4:65" ht="12.75">
      <c r="D3619" s="108"/>
      <c r="E3619" s="108"/>
      <c r="X3619" s="108"/>
      <c r="AC3619" s="108"/>
      <c r="AZ3619" s="108"/>
      <c r="BA3619" s="108"/>
      <c r="BL3619" s="108"/>
      <c r="BM3619" s="108"/>
    </row>
    <row r="3620" spans="4:64" ht="12.75">
      <c r="D3620" s="108"/>
      <c r="E3620" s="108"/>
      <c r="X3620" s="108"/>
      <c r="AC3620" s="108"/>
      <c r="AZ3620" s="108"/>
      <c r="BL3620" s="108"/>
    </row>
    <row r="3621" spans="4:64" ht="12.75">
      <c r="D3621" s="108"/>
      <c r="E3621" s="108"/>
      <c r="X3621" s="108"/>
      <c r="AC3621" s="108"/>
      <c r="AZ3621" s="108"/>
      <c r="BL3621" s="108"/>
    </row>
    <row r="3622" spans="4:65" ht="12.75">
      <c r="D3622" s="108"/>
      <c r="E3622" s="108"/>
      <c r="X3622" s="108"/>
      <c r="AC3622" s="108"/>
      <c r="AZ3622" s="108"/>
      <c r="BA3622" s="108"/>
      <c r="BL3622" s="108"/>
      <c r="BM3622" s="108"/>
    </row>
    <row r="3623" spans="4:64" ht="12.75">
      <c r="D3623" s="108"/>
      <c r="E3623" s="108"/>
      <c r="X3623" s="108"/>
      <c r="AC3623" s="108"/>
      <c r="AZ3623" s="108"/>
      <c r="BL3623" s="108"/>
    </row>
    <row r="3624" spans="4:65" ht="12.75">
      <c r="D3624" s="108"/>
      <c r="E3624" s="108"/>
      <c r="X3624" s="108"/>
      <c r="AC3624" s="108"/>
      <c r="AZ3624" s="108"/>
      <c r="BA3624" s="108"/>
      <c r="BL3624" s="108"/>
      <c r="BM3624" s="108"/>
    </row>
    <row r="3625" spans="4:64" ht="12.75">
      <c r="D3625" s="108"/>
      <c r="E3625" s="108"/>
      <c r="X3625" s="108"/>
      <c r="AC3625" s="108"/>
      <c r="AZ3625" s="108"/>
      <c r="BL3625" s="108"/>
    </row>
    <row r="3626" spans="4:64" ht="12.75">
      <c r="D3626" s="108"/>
      <c r="E3626" s="108"/>
      <c r="X3626" s="108"/>
      <c r="AC3626" s="108"/>
      <c r="AZ3626" s="108"/>
      <c r="BL3626" s="108"/>
    </row>
    <row r="3627" spans="4:64" ht="12.75">
      <c r="D3627" s="108"/>
      <c r="E3627" s="108"/>
      <c r="X3627" s="108"/>
      <c r="AC3627" s="108"/>
      <c r="AZ3627" s="108"/>
      <c r="BL3627" s="108"/>
    </row>
    <row r="3628" spans="4:64" ht="12.75">
      <c r="D3628" s="108"/>
      <c r="E3628" s="108"/>
      <c r="X3628" s="108"/>
      <c r="AC3628" s="108"/>
      <c r="AZ3628" s="108"/>
      <c r="BL3628" s="108"/>
    </row>
    <row r="3629" spans="4:65" ht="12.75">
      <c r="D3629" s="108"/>
      <c r="E3629" s="108"/>
      <c r="X3629" s="108"/>
      <c r="AC3629" s="108"/>
      <c r="AZ3629" s="108"/>
      <c r="BA3629" s="108"/>
      <c r="BL3629" s="108"/>
      <c r="BM3629" s="108"/>
    </row>
    <row r="3630" spans="4:64" ht="12.75">
      <c r="D3630" s="108"/>
      <c r="E3630" s="108"/>
      <c r="X3630" s="108"/>
      <c r="AC3630" s="108"/>
      <c r="AZ3630" s="108"/>
      <c r="BL3630" s="108"/>
    </row>
    <row r="3631" spans="4:65" ht="12.75">
      <c r="D3631" s="108"/>
      <c r="E3631" s="108"/>
      <c r="X3631" s="108"/>
      <c r="AC3631" s="108"/>
      <c r="AZ3631" s="108"/>
      <c r="BA3631" s="108"/>
      <c r="BL3631" s="108"/>
      <c r="BM3631" s="108"/>
    </row>
    <row r="3632" spans="4:65" ht="12.75">
      <c r="D3632" s="108"/>
      <c r="E3632" s="108"/>
      <c r="X3632" s="108"/>
      <c r="AC3632" s="108"/>
      <c r="AZ3632" s="108"/>
      <c r="BA3632" s="108"/>
      <c r="BL3632" s="108"/>
      <c r="BM3632" s="108"/>
    </row>
    <row r="3633" spans="4:65" ht="12.75">
      <c r="D3633" s="108"/>
      <c r="E3633" s="108"/>
      <c r="X3633" s="108"/>
      <c r="AC3633" s="108"/>
      <c r="AZ3633" s="108"/>
      <c r="BA3633" s="108"/>
      <c r="BL3633" s="108"/>
      <c r="BM3633" s="108"/>
    </row>
    <row r="3634" spans="4:65" ht="12.75">
      <c r="D3634" s="108"/>
      <c r="E3634" s="108"/>
      <c r="X3634" s="108"/>
      <c r="AC3634" s="108"/>
      <c r="AZ3634" s="108"/>
      <c r="BA3634" s="108"/>
      <c r="BL3634" s="108"/>
      <c r="BM3634" s="108"/>
    </row>
    <row r="3635" spans="4:65" ht="12.75">
      <c r="D3635" s="108"/>
      <c r="E3635" s="108"/>
      <c r="X3635" s="108"/>
      <c r="AC3635" s="108"/>
      <c r="AZ3635" s="108"/>
      <c r="BA3635" s="108"/>
      <c r="BL3635" s="108"/>
      <c r="BM3635" s="108"/>
    </row>
    <row r="3636" spans="4:65" ht="12.75">
      <c r="D3636" s="108"/>
      <c r="E3636" s="108"/>
      <c r="X3636" s="108"/>
      <c r="AC3636" s="108"/>
      <c r="AZ3636" s="108"/>
      <c r="BA3636" s="108"/>
      <c r="BL3636" s="108"/>
      <c r="BM3636" s="108"/>
    </row>
    <row r="3637" spans="4:65" ht="12.75">
      <c r="D3637" s="108"/>
      <c r="E3637" s="108"/>
      <c r="X3637" s="108"/>
      <c r="AC3637" s="108"/>
      <c r="AZ3637" s="108"/>
      <c r="BA3637" s="108"/>
      <c r="BL3637" s="108"/>
      <c r="BM3637" s="108"/>
    </row>
    <row r="3638" spans="4:65" ht="12.75">
      <c r="D3638" s="108"/>
      <c r="E3638" s="108"/>
      <c r="X3638" s="108"/>
      <c r="AC3638" s="108"/>
      <c r="AZ3638" s="108"/>
      <c r="BA3638" s="108"/>
      <c r="BL3638" s="108"/>
      <c r="BM3638" s="108"/>
    </row>
    <row r="3639" spans="4:65" ht="12.75">
      <c r="D3639" s="108"/>
      <c r="E3639" s="108"/>
      <c r="X3639" s="108"/>
      <c r="AC3639" s="108"/>
      <c r="AZ3639" s="108"/>
      <c r="BA3639" s="108"/>
      <c r="BL3639" s="108"/>
      <c r="BM3639" s="108"/>
    </row>
    <row r="3640" spans="4:65" ht="12.75">
      <c r="D3640" s="108"/>
      <c r="E3640" s="108"/>
      <c r="X3640" s="108"/>
      <c r="AC3640" s="108"/>
      <c r="AZ3640" s="108"/>
      <c r="BA3640" s="108"/>
      <c r="BL3640" s="108"/>
      <c r="BM3640" s="108"/>
    </row>
    <row r="3641" spans="4:52" ht="12.75">
      <c r="D3641" s="108"/>
      <c r="E3641" s="108"/>
      <c r="X3641" s="108"/>
      <c r="AC3641" s="108"/>
      <c r="AZ3641" s="108"/>
    </row>
    <row r="3642" spans="4:65" ht="12.75">
      <c r="D3642" s="108"/>
      <c r="E3642" s="108"/>
      <c r="X3642" s="108"/>
      <c r="AC3642" s="108"/>
      <c r="AZ3642" s="108"/>
      <c r="BA3642" s="108"/>
      <c r="BL3642" s="108"/>
      <c r="BM3642" s="108"/>
    </row>
    <row r="3643" spans="4:65" ht="12.75">
      <c r="D3643" s="108"/>
      <c r="E3643" s="108"/>
      <c r="X3643" s="108"/>
      <c r="AC3643" s="108"/>
      <c r="AZ3643" s="108"/>
      <c r="BA3643" s="108"/>
      <c r="BL3643" s="108"/>
      <c r="BM3643" s="108"/>
    </row>
    <row r="3644" spans="4:65" ht="12.75">
      <c r="D3644" s="108"/>
      <c r="E3644" s="108"/>
      <c r="X3644" s="108"/>
      <c r="AC3644" s="108"/>
      <c r="AZ3644" s="108"/>
      <c r="BA3644" s="108"/>
      <c r="BL3644" s="108"/>
      <c r="BM3644" s="108"/>
    </row>
    <row r="3645" spans="4:65" ht="12.75">
      <c r="D3645" s="108"/>
      <c r="E3645" s="108"/>
      <c r="X3645" s="108"/>
      <c r="AC3645" s="108"/>
      <c r="AZ3645" s="108"/>
      <c r="BA3645" s="108"/>
      <c r="BL3645" s="108"/>
      <c r="BM3645" s="108"/>
    </row>
    <row r="3646" spans="4:65" ht="12.75">
      <c r="D3646" s="108"/>
      <c r="E3646" s="108"/>
      <c r="X3646" s="108"/>
      <c r="AC3646" s="108"/>
      <c r="AZ3646" s="108"/>
      <c r="BA3646" s="108"/>
      <c r="BL3646" s="108"/>
      <c r="BM3646" s="108"/>
    </row>
    <row r="3647" spans="4:65" ht="12.75">
      <c r="D3647" s="108"/>
      <c r="E3647" s="108"/>
      <c r="X3647" s="108"/>
      <c r="AC3647" s="108"/>
      <c r="AZ3647" s="108"/>
      <c r="BA3647" s="108"/>
      <c r="BL3647" s="108"/>
      <c r="BM3647" s="108"/>
    </row>
    <row r="3648" spans="4:65" ht="12.75">
      <c r="D3648" s="108"/>
      <c r="E3648" s="108"/>
      <c r="X3648" s="108"/>
      <c r="AC3648" s="108"/>
      <c r="AZ3648" s="108"/>
      <c r="BA3648" s="108"/>
      <c r="BL3648" s="108"/>
      <c r="BM3648" s="108"/>
    </row>
    <row r="3649" spans="4:65" ht="12.75">
      <c r="D3649" s="108"/>
      <c r="E3649" s="108"/>
      <c r="X3649" s="108"/>
      <c r="AC3649" s="108"/>
      <c r="AZ3649" s="108"/>
      <c r="BA3649" s="108"/>
      <c r="BL3649" s="108"/>
      <c r="BM3649" s="108"/>
    </row>
    <row r="3650" spans="4:65" ht="12.75">
      <c r="D3650" s="108"/>
      <c r="E3650" s="108"/>
      <c r="X3650" s="108"/>
      <c r="AC3650" s="108"/>
      <c r="AZ3650" s="108"/>
      <c r="BA3650" s="108"/>
      <c r="BL3650" s="108"/>
      <c r="BM3650" s="108"/>
    </row>
    <row r="3651" spans="4:65" ht="12.75">
      <c r="D3651" s="108"/>
      <c r="E3651" s="108"/>
      <c r="X3651" s="108"/>
      <c r="AC3651" s="108"/>
      <c r="AZ3651" s="108"/>
      <c r="BA3651" s="108"/>
      <c r="BL3651" s="108"/>
      <c r="BM3651" s="108"/>
    </row>
    <row r="3652" spans="4:65" ht="12.75">
      <c r="D3652" s="108"/>
      <c r="E3652" s="108"/>
      <c r="X3652" s="108"/>
      <c r="AC3652" s="108"/>
      <c r="AZ3652" s="108"/>
      <c r="BA3652" s="108"/>
      <c r="BL3652" s="108"/>
      <c r="BM3652" s="108"/>
    </row>
    <row r="3653" spans="4:65" ht="12.75">
      <c r="D3653" s="108"/>
      <c r="E3653" s="108"/>
      <c r="X3653" s="108"/>
      <c r="AC3653" s="108"/>
      <c r="AZ3653" s="108"/>
      <c r="BA3653" s="108"/>
      <c r="BL3653" s="108"/>
      <c r="BM3653" s="108"/>
    </row>
    <row r="3654" spans="4:65" ht="12.75">
      <c r="D3654" s="108"/>
      <c r="E3654" s="108"/>
      <c r="X3654" s="108"/>
      <c r="AC3654" s="108"/>
      <c r="AZ3654" s="108"/>
      <c r="BA3654" s="108"/>
      <c r="BL3654" s="108"/>
      <c r="BM3654" s="108"/>
    </row>
    <row r="3655" spans="4:65" ht="12.75">
      <c r="D3655" s="108"/>
      <c r="E3655" s="108"/>
      <c r="X3655" s="108"/>
      <c r="AC3655" s="108"/>
      <c r="AZ3655" s="108"/>
      <c r="BA3655" s="108"/>
      <c r="BL3655" s="108"/>
      <c r="BM3655" s="108"/>
    </row>
    <row r="3656" spans="4:65" ht="12.75">
      <c r="D3656" s="108"/>
      <c r="E3656" s="108"/>
      <c r="X3656" s="108"/>
      <c r="AC3656" s="108"/>
      <c r="AZ3656" s="108"/>
      <c r="BA3656" s="108"/>
      <c r="BL3656" s="108"/>
      <c r="BM3656" s="108"/>
    </row>
    <row r="3657" spans="4:65" ht="12.75">
      <c r="D3657" s="108"/>
      <c r="E3657" s="108"/>
      <c r="X3657" s="108"/>
      <c r="AC3657" s="108"/>
      <c r="AZ3657" s="108"/>
      <c r="BA3657" s="108"/>
      <c r="BL3657" s="108"/>
      <c r="BM3657" s="108"/>
    </row>
    <row r="3658" spans="4:65" ht="12.75">
      <c r="D3658" s="108"/>
      <c r="E3658" s="108"/>
      <c r="X3658" s="108"/>
      <c r="AC3658" s="108"/>
      <c r="AZ3658" s="108"/>
      <c r="BA3658" s="108"/>
      <c r="BL3658" s="108"/>
      <c r="BM3658" s="108"/>
    </row>
    <row r="3659" spans="4:65" ht="12.75">
      <c r="D3659" s="108"/>
      <c r="E3659" s="108"/>
      <c r="X3659" s="108"/>
      <c r="AC3659" s="108"/>
      <c r="AZ3659" s="108"/>
      <c r="BA3659" s="108"/>
      <c r="BL3659" s="108"/>
      <c r="BM3659" s="108"/>
    </row>
    <row r="3660" spans="4:65" ht="12.75">
      <c r="D3660" s="108"/>
      <c r="E3660" s="108"/>
      <c r="X3660" s="108"/>
      <c r="AC3660" s="108"/>
      <c r="AZ3660" s="108"/>
      <c r="BA3660" s="108"/>
      <c r="BL3660" s="108"/>
      <c r="BM3660" s="108"/>
    </row>
    <row r="3661" spans="4:65" ht="12.75">
      <c r="D3661" s="108"/>
      <c r="E3661" s="108"/>
      <c r="X3661" s="108"/>
      <c r="AC3661" s="108"/>
      <c r="AZ3661" s="108"/>
      <c r="BA3661" s="108"/>
      <c r="BL3661" s="108"/>
      <c r="BM3661" s="108"/>
    </row>
    <row r="3662" spans="4:65" ht="12.75">
      <c r="D3662" s="108"/>
      <c r="E3662" s="108"/>
      <c r="X3662" s="108"/>
      <c r="AC3662" s="108"/>
      <c r="AZ3662" s="108"/>
      <c r="BA3662" s="108"/>
      <c r="BL3662" s="108"/>
      <c r="BM3662" s="108"/>
    </row>
    <row r="3663" spans="4:65" ht="12.75">
      <c r="D3663" s="108"/>
      <c r="E3663" s="108"/>
      <c r="X3663" s="108"/>
      <c r="AC3663" s="108"/>
      <c r="AZ3663" s="108"/>
      <c r="BA3663" s="108"/>
      <c r="BL3663" s="108"/>
      <c r="BM3663" s="108"/>
    </row>
    <row r="3664" spans="4:65" ht="12.75">
      <c r="D3664" s="108"/>
      <c r="E3664" s="108"/>
      <c r="X3664" s="108"/>
      <c r="AC3664" s="108"/>
      <c r="AZ3664" s="108"/>
      <c r="BA3664" s="108"/>
      <c r="BL3664" s="108"/>
      <c r="BM3664" s="108"/>
    </row>
    <row r="3665" spans="4:65" ht="12.75">
      <c r="D3665" s="108"/>
      <c r="E3665" s="108"/>
      <c r="X3665" s="108"/>
      <c r="AC3665" s="108"/>
      <c r="AZ3665" s="108"/>
      <c r="BA3665" s="108"/>
      <c r="BL3665" s="108"/>
      <c r="BM3665" s="108"/>
    </row>
    <row r="3666" spans="4:52" ht="12.75">
      <c r="D3666" s="108"/>
      <c r="E3666" s="108"/>
      <c r="X3666" s="108"/>
      <c r="AC3666" s="108"/>
      <c r="AZ3666" s="108"/>
    </row>
    <row r="3667" spans="4:65" ht="12.75">
      <c r="D3667" s="108"/>
      <c r="E3667" s="108"/>
      <c r="X3667" s="108"/>
      <c r="AC3667" s="108"/>
      <c r="AZ3667" s="108"/>
      <c r="BA3667" s="108"/>
      <c r="BL3667" s="108"/>
      <c r="BM3667" s="108"/>
    </row>
    <row r="3668" spans="4:65" ht="12.75">
      <c r="D3668" s="108"/>
      <c r="E3668" s="108"/>
      <c r="X3668" s="108"/>
      <c r="AC3668" s="108"/>
      <c r="AZ3668" s="108"/>
      <c r="BA3668" s="108"/>
      <c r="BL3668" s="108"/>
      <c r="BM3668" s="108"/>
    </row>
    <row r="3669" spans="4:65" ht="12.75">
      <c r="D3669" s="108"/>
      <c r="E3669" s="108"/>
      <c r="X3669" s="108"/>
      <c r="AC3669" s="108"/>
      <c r="AZ3669" s="108"/>
      <c r="BA3669" s="108"/>
      <c r="BL3669" s="108"/>
      <c r="BM3669" s="108"/>
    </row>
    <row r="3670" spans="4:65" ht="12.75">
      <c r="D3670" s="108"/>
      <c r="E3670" s="108"/>
      <c r="X3670" s="108"/>
      <c r="AC3670" s="108"/>
      <c r="AZ3670" s="108"/>
      <c r="BA3670" s="108"/>
      <c r="BL3670" s="108"/>
      <c r="BM3670" s="108"/>
    </row>
    <row r="3671" spans="4:65" ht="12.75">
      <c r="D3671" s="108"/>
      <c r="E3671" s="108"/>
      <c r="X3671" s="108"/>
      <c r="AC3671" s="108"/>
      <c r="AZ3671" s="108"/>
      <c r="BA3671" s="108"/>
      <c r="BL3671" s="108"/>
      <c r="BM3671" s="108"/>
    </row>
    <row r="3672" spans="4:65" ht="12.75">
      <c r="D3672" s="108"/>
      <c r="E3672" s="108"/>
      <c r="X3672" s="108"/>
      <c r="AC3672" s="108"/>
      <c r="AZ3672" s="108"/>
      <c r="BA3672" s="108"/>
      <c r="BL3672" s="108"/>
      <c r="BM3672" s="108"/>
    </row>
    <row r="3673" spans="4:65" ht="12.75">
      <c r="D3673" s="108"/>
      <c r="E3673" s="108"/>
      <c r="X3673" s="108"/>
      <c r="AC3673" s="108"/>
      <c r="AZ3673" s="108"/>
      <c r="BA3673" s="108"/>
      <c r="BL3673" s="108"/>
      <c r="BM3673" s="108"/>
    </row>
    <row r="3674" spans="4:65" ht="12.75">
      <c r="D3674" s="108"/>
      <c r="E3674" s="108"/>
      <c r="X3674" s="108"/>
      <c r="AC3674" s="108"/>
      <c r="AZ3674" s="108"/>
      <c r="BA3674" s="108"/>
      <c r="BL3674" s="108"/>
      <c r="BM3674" s="108"/>
    </row>
    <row r="3675" spans="4:65" ht="12.75">
      <c r="D3675" s="108"/>
      <c r="E3675" s="108"/>
      <c r="X3675" s="108"/>
      <c r="AC3675" s="108"/>
      <c r="AZ3675" s="108"/>
      <c r="BA3675" s="108"/>
      <c r="BL3675" s="108"/>
      <c r="BM3675" s="108"/>
    </row>
    <row r="3676" spans="4:65" ht="12.75">
      <c r="D3676" s="108"/>
      <c r="E3676" s="108"/>
      <c r="X3676" s="108"/>
      <c r="AC3676" s="108"/>
      <c r="AZ3676" s="108"/>
      <c r="BA3676" s="108"/>
      <c r="BL3676" s="108"/>
      <c r="BM3676" s="108"/>
    </row>
    <row r="3677" spans="4:65" ht="12.75">
      <c r="D3677" s="108"/>
      <c r="E3677" s="108"/>
      <c r="X3677" s="108"/>
      <c r="AC3677" s="108"/>
      <c r="AZ3677" s="108"/>
      <c r="BA3677" s="108"/>
      <c r="BL3677" s="108"/>
      <c r="BM3677" s="108"/>
    </row>
    <row r="3678" spans="4:65" ht="12.75">
      <c r="D3678" s="108"/>
      <c r="E3678" s="108"/>
      <c r="X3678" s="108"/>
      <c r="AC3678" s="108"/>
      <c r="AZ3678" s="108"/>
      <c r="BA3678" s="108"/>
      <c r="BL3678" s="108"/>
      <c r="BM3678" s="108"/>
    </row>
    <row r="3679" spans="4:65" ht="12.75">
      <c r="D3679" s="108"/>
      <c r="E3679" s="108"/>
      <c r="X3679" s="108"/>
      <c r="AC3679" s="108"/>
      <c r="AZ3679" s="108"/>
      <c r="BA3679" s="108"/>
      <c r="BL3679" s="108"/>
      <c r="BM3679" s="108"/>
    </row>
    <row r="3680" spans="4:65" ht="12.75">
      <c r="D3680" s="108"/>
      <c r="E3680" s="108"/>
      <c r="X3680" s="108"/>
      <c r="AC3680" s="108"/>
      <c r="AZ3680" s="108"/>
      <c r="BA3680" s="108"/>
      <c r="BL3680" s="108"/>
      <c r="BM3680" s="108"/>
    </row>
    <row r="3681" spans="4:65" ht="12.75">
      <c r="D3681" s="108"/>
      <c r="E3681" s="108"/>
      <c r="X3681" s="108"/>
      <c r="AC3681" s="108"/>
      <c r="AZ3681" s="108"/>
      <c r="BA3681" s="108"/>
      <c r="BL3681" s="108"/>
      <c r="BM3681" s="108"/>
    </row>
    <row r="3682" spans="4:65" ht="12.75">
      <c r="D3682" s="108"/>
      <c r="E3682" s="108"/>
      <c r="X3682" s="108"/>
      <c r="AC3682" s="108"/>
      <c r="AZ3682" s="108"/>
      <c r="BA3682" s="108"/>
      <c r="BL3682" s="108"/>
      <c r="BM3682" s="108"/>
    </row>
    <row r="3683" spans="4:65" ht="12.75">
      <c r="D3683" s="108"/>
      <c r="E3683" s="108"/>
      <c r="X3683" s="108"/>
      <c r="AC3683" s="108"/>
      <c r="AZ3683" s="108"/>
      <c r="BA3683" s="108"/>
      <c r="BL3683" s="108"/>
      <c r="BM3683" s="108"/>
    </row>
    <row r="3684" spans="4:65" ht="12.75">
      <c r="D3684" s="108"/>
      <c r="E3684" s="108"/>
      <c r="X3684" s="108"/>
      <c r="AC3684" s="108"/>
      <c r="AZ3684" s="108"/>
      <c r="BA3684" s="108"/>
      <c r="BL3684" s="108"/>
      <c r="BM3684" s="108"/>
    </row>
    <row r="3685" spans="4:64" ht="12.75">
      <c r="D3685" s="108"/>
      <c r="E3685" s="108"/>
      <c r="X3685" s="108"/>
      <c r="AC3685" s="108"/>
      <c r="AZ3685" s="108"/>
      <c r="BL3685" s="108"/>
    </row>
    <row r="3686" spans="4:64" ht="12.75">
      <c r="D3686" s="108"/>
      <c r="E3686" s="108"/>
      <c r="X3686" s="108"/>
      <c r="AC3686" s="108"/>
      <c r="AZ3686" s="108"/>
      <c r="BL3686" s="108"/>
    </row>
    <row r="3687" spans="4:64" ht="12.75">
      <c r="D3687" s="108"/>
      <c r="E3687" s="108"/>
      <c r="X3687" s="108"/>
      <c r="AC3687" s="108"/>
      <c r="AZ3687" s="108"/>
      <c r="BL3687" s="108"/>
    </row>
    <row r="3688" spans="4:64" ht="12.75">
      <c r="D3688" s="108"/>
      <c r="E3688" s="108"/>
      <c r="X3688" s="108"/>
      <c r="AC3688" s="108"/>
      <c r="AZ3688" s="108"/>
      <c r="BL3688" s="108"/>
    </row>
    <row r="3689" spans="4:64" ht="12.75">
      <c r="D3689" s="108"/>
      <c r="E3689" s="108"/>
      <c r="X3689" s="108"/>
      <c r="AC3689" s="108"/>
      <c r="AZ3689" s="108"/>
      <c r="BL3689" s="108"/>
    </row>
    <row r="3690" spans="4:64" ht="12.75">
      <c r="D3690" s="108"/>
      <c r="E3690" s="108"/>
      <c r="X3690" s="108"/>
      <c r="AC3690" s="108"/>
      <c r="AZ3690" s="108"/>
      <c r="BL3690" s="108"/>
    </row>
    <row r="3691" spans="4:64" ht="12.75">
      <c r="D3691" s="108"/>
      <c r="E3691" s="108"/>
      <c r="X3691" s="108"/>
      <c r="AC3691" s="108"/>
      <c r="AZ3691" s="108"/>
      <c r="BL3691" s="108"/>
    </row>
    <row r="3692" spans="4:64" ht="12.75">
      <c r="D3692" s="108"/>
      <c r="E3692" s="108"/>
      <c r="X3692" s="108"/>
      <c r="AC3692" s="108"/>
      <c r="AZ3692" s="108"/>
      <c r="BL3692" s="108"/>
    </row>
    <row r="3693" spans="4:64" ht="12.75">
      <c r="D3693" s="108"/>
      <c r="E3693" s="108"/>
      <c r="X3693" s="108"/>
      <c r="AC3693" s="108"/>
      <c r="AZ3693" s="108"/>
      <c r="BL3693" s="108"/>
    </row>
    <row r="3694" spans="4:65" ht="12.75">
      <c r="D3694" s="108"/>
      <c r="E3694" s="108"/>
      <c r="X3694" s="108"/>
      <c r="AC3694" s="108"/>
      <c r="AZ3694" s="108"/>
      <c r="BA3694" s="108"/>
      <c r="BL3694" s="108"/>
      <c r="BM3694" s="108"/>
    </row>
    <row r="3695" spans="4:65" ht="12.75">
      <c r="D3695" s="108"/>
      <c r="E3695" s="108"/>
      <c r="X3695" s="108"/>
      <c r="AC3695" s="108"/>
      <c r="AZ3695" s="108"/>
      <c r="BA3695" s="108"/>
      <c r="BL3695" s="108"/>
      <c r="BM3695" s="108"/>
    </row>
    <row r="3696" spans="4:65" ht="12.75">
      <c r="D3696" s="108"/>
      <c r="E3696" s="108"/>
      <c r="X3696" s="108"/>
      <c r="AC3696" s="108"/>
      <c r="AZ3696" s="108"/>
      <c r="BA3696" s="108"/>
      <c r="BL3696" s="108"/>
      <c r="BM3696" s="108"/>
    </row>
    <row r="3697" spans="4:65" ht="12.75">
      <c r="D3697" s="108"/>
      <c r="E3697" s="108"/>
      <c r="X3697" s="108"/>
      <c r="AC3697" s="108"/>
      <c r="AZ3697" s="108"/>
      <c r="BA3697" s="108"/>
      <c r="BL3697" s="108"/>
      <c r="BM3697" s="108"/>
    </row>
    <row r="3698" spans="4:65" ht="12.75">
      <c r="D3698" s="108"/>
      <c r="E3698" s="108"/>
      <c r="X3698" s="108"/>
      <c r="AC3698" s="108"/>
      <c r="AZ3698" s="108"/>
      <c r="BA3698" s="108"/>
      <c r="BL3698" s="108"/>
      <c r="BM3698" s="108"/>
    </row>
    <row r="3699" spans="4:65" ht="12.75">
      <c r="D3699" s="108"/>
      <c r="E3699" s="108"/>
      <c r="X3699" s="108"/>
      <c r="AC3699" s="108"/>
      <c r="AZ3699" s="108"/>
      <c r="BA3699" s="108"/>
      <c r="BL3699" s="108"/>
      <c r="BM3699" s="108"/>
    </row>
    <row r="3700" spans="4:65" ht="12.75">
      <c r="D3700" s="108"/>
      <c r="E3700" s="108"/>
      <c r="X3700" s="108"/>
      <c r="AC3700" s="108"/>
      <c r="AZ3700" s="108"/>
      <c r="BA3700" s="108"/>
      <c r="BL3700" s="108"/>
      <c r="BM3700" s="108"/>
    </row>
    <row r="3701" spans="4:65" ht="12.75">
      <c r="D3701" s="108"/>
      <c r="E3701" s="108"/>
      <c r="X3701" s="108"/>
      <c r="AC3701" s="108"/>
      <c r="AZ3701" s="108"/>
      <c r="BA3701" s="108"/>
      <c r="BL3701" s="108"/>
      <c r="BM3701" s="108"/>
    </row>
    <row r="3702" spans="4:64" ht="12.75">
      <c r="D3702" s="108"/>
      <c r="E3702" s="108"/>
      <c r="X3702" s="108"/>
      <c r="AC3702" s="108"/>
      <c r="AZ3702" s="108"/>
      <c r="BL3702" s="108"/>
    </row>
    <row r="3703" spans="4:65" ht="12.75">
      <c r="D3703" s="108"/>
      <c r="E3703" s="108"/>
      <c r="X3703" s="108"/>
      <c r="AC3703" s="108"/>
      <c r="AZ3703" s="108"/>
      <c r="BA3703" s="108"/>
      <c r="BL3703" s="108"/>
      <c r="BM3703" s="108"/>
    </row>
    <row r="3704" spans="4:65" ht="12.75">
      <c r="D3704" s="108"/>
      <c r="E3704" s="108"/>
      <c r="X3704" s="108"/>
      <c r="AC3704" s="108"/>
      <c r="AZ3704" s="108"/>
      <c r="BA3704" s="108"/>
      <c r="BL3704" s="108"/>
      <c r="BM3704" s="108"/>
    </row>
    <row r="3705" spans="4:65" ht="12.75">
      <c r="D3705" s="108"/>
      <c r="E3705" s="108"/>
      <c r="X3705" s="108"/>
      <c r="AC3705" s="108"/>
      <c r="AZ3705" s="108"/>
      <c r="BA3705" s="108"/>
      <c r="BL3705" s="108"/>
      <c r="BM3705" s="108"/>
    </row>
    <row r="3706" spans="4:65" ht="12.75">
      <c r="D3706" s="108"/>
      <c r="E3706" s="108"/>
      <c r="X3706" s="108"/>
      <c r="AC3706" s="108"/>
      <c r="AZ3706" s="108"/>
      <c r="BA3706" s="108"/>
      <c r="BL3706" s="108"/>
      <c r="BM3706" s="108"/>
    </row>
    <row r="3707" spans="4:65" ht="12.75">
      <c r="D3707" s="108"/>
      <c r="E3707" s="108"/>
      <c r="X3707" s="108"/>
      <c r="AC3707" s="108"/>
      <c r="AZ3707" s="108"/>
      <c r="BA3707" s="108"/>
      <c r="BL3707" s="108"/>
      <c r="BM3707" s="108"/>
    </row>
    <row r="3708" spans="4:65" ht="12.75">
      <c r="D3708" s="108"/>
      <c r="E3708" s="108"/>
      <c r="X3708" s="108"/>
      <c r="AC3708" s="108"/>
      <c r="AZ3708" s="108"/>
      <c r="BA3708" s="108"/>
      <c r="BL3708" s="108"/>
      <c r="BM3708" s="108"/>
    </row>
    <row r="3709" spans="4:65" ht="12.75">
      <c r="D3709" s="108"/>
      <c r="E3709" s="108"/>
      <c r="X3709" s="108"/>
      <c r="AC3709" s="108"/>
      <c r="AZ3709" s="108"/>
      <c r="BA3709" s="108"/>
      <c r="BL3709" s="108"/>
      <c r="BM3709" s="108"/>
    </row>
    <row r="3710" spans="4:65" ht="12.75">
      <c r="D3710" s="108"/>
      <c r="E3710" s="108"/>
      <c r="X3710" s="108"/>
      <c r="AC3710" s="108"/>
      <c r="AZ3710" s="108"/>
      <c r="BA3710" s="108"/>
      <c r="BL3710" s="108"/>
      <c r="BM3710" s="108"/>
    </row>
    <row r="3711" spans="4:65" ht="12.75">
      <c r="D3711" s="108"/>
      <c r="E3711" s="108"/>
      <c r="X3711" s="108"/>
      <c r="AC3711" s="108"/>
      <c r="AZ3711" s="108"/>
      <c r="BA3711" s="108"/>
      <c r="BL3711" s="108"/>
      <c r="BM3711" s="108"/>
    </row>
    <row r="3712" spans="4:65" ht="12.75">
      <c r="D3712" s="108"/>
      <c r="E3712" s="108"/>
      <c r="X3712" s="108"/>
      <c r="AC3712" s="108"/>
      <c r="AZ3712" s="108"/>
      <c r="BA3712" s="108"/>
      <c r="BL3712" s="108"/>
      <c r="BM3712" s="108"/>
    </row>
    <row r="3713" spans="4:29" ht="12.75">
      <c r="D3713" s="108"/>
      <c r="E3713" s="108"/>
      <c r="X3713" s="108"/>
      <c r="AC3713" s="108"/>
    </row>
    <row r="3714" spans="4:65" ht="12.75">
      <c r="D3714" s="108"/>
      <c r="E3714" s="108"/>
      <c r="X3714" s="108"/>
      <c r="AC3714" s="108"/>
      <c r="AZ3714" s="108"/>
      <c r="BA3714" s="108"/>
      <c r="BL3714" s="108"/>
      <c r="BM3714" s="108"/>
    </row>
    <row r="3715" spans="4:65" ht="12.75">
      <c r="D3715" s="108"/>
      <c r="E3715" s="108"/>
      <c r="X3715" s="108"/>
      <c r="AC3715" s="108"/>
      <c r="AZ3715" s="108"/>
      <c r="BA3715" s="108"/>
      <c r="BL3715" s="108"/>
      <c r="BM3715" s="108"/>
    </row>
    <row r="3716" spans="4:65" ht="12.75">
      <c r="D3716" s="108"/>
      <c r="E3716" s="108"/>
      <c r="X3716" s="108"/>
      <c r="AC3716" s="108"/>
      <c r="AZ3716" s="108"/>
      <c r="BA3716" s="108"/>
      <c r="BL3716" s="108"/>
      <c r="BM3716" s="108"/>
    </row>
    <row r="3717" spans="4:65" ht="12.75">
      <c r="D3717" s="108"/>
      <c r="E3717" s="108"/>
      <c r="X3717" s="108"/>
      <c r="AC3717" s="108"/>
      <c r="AZ3717" s="108"/>
      <c r="BA3717" s="108"/>
      <c r="BL3717" s="108"/>
      <c r="BM3717" s="108"/>
    </row>
    <row r="3718" spans="4:65" ht="12.75">
      <c r="D3718" s="108"/>
      <c r="E3718" s="108"/>
      <c r="X3718" s="108"/>
      <c r="AC3718" s="108"/>
      <c r="AZ3718" s="108"/>
      <c r="BA3718" s="108"/>
      <c r="BL3718" s="108"/>
      <c r="BM3718" s="108"/>
    </row>
    <row r="3719" spans="4:65" ht="12.75">
      <c r="D3719" s="108"/>
      <c r="E3719" s="108"/>
      <c r="X3719" s="108"/>
      <c r="AC3719" s="108"/>
      <c r="AZ3719" s="108"/>
      <c r="BA3719" s="108"/>
      <c r="BL3719" s="108"/>
      <c r="BM3719" s="108"/>
    </row>
    <row r="3720" spans="4:65" ht="12.75">
      <c r="D3720" s="108"/>
      <c r="E3720" s="108"/>
      <c r="X3720" s="108"/>
      <c r="AC3720" s="108"/>
      <c r="AZ3720" s="108"/>
      <c r="BA3720" s="108"/>
      <c r="BL3720" s="108"/>
      <c r="BM3720" s="108"/>
    </row>
    <row r="3721" spans="4:65" ht="12.75">
      <c r="D3721" s="108"/>
      <c r="E3721" s="108"/>
      <c r="X3721" s="108"/>
      <c r="AC3721" s="108"/>
      <c r="AZ3721" s="108"/>
      <c r="BA3721" s="108"/>
      <c r="BL3721" s="108"/>
      <c r="BM3721" s="108"/>
    </row>
    <row r="3722" spans="4:65" ht="12.75">
      <c r="D3722" s="108"/>
      <c r="E3722" s="108"/>
      <c r="X3722" s="108"/>
      <c r="AC3722" s="108"/>
      <c r="AZ3722" s="108"/>
      <c r="BA3722" s="108"/>
      <c r="BL3722" s="108"/>
      <c r="BM3722" s="108"/>
    </row>
    <row r="3723" spans="4:65" ht="12.75">
      <c r="D3723" s="108"/>
      <c r="E3723" s="108"/>
      <c r="X3723" s="108"/>
      <c r="AC3723" s="108"/>
      <c r="AZ3723" s="108"/>
      <c r="BA3723" s="108"/>
      <c r="BL3723" s="108"/>
      <c r="BM3723" s="108"/>
    </row>
    <row r="3724" spans="4:65" ht="12.75">
      <c r="D3724" s="108"/>
      <c r="E3724" s="108"/>
      <c r="X3724" s="108"/>
      <c r="AC3724" s="108"/>
      <c r="AZ3724" s="108"/>
      <c r="BA3724" s="108"/>
      <c r="BL3724" s="108"/>
      <c r="BM3724" s="108"/>
    </row>
    <row r="3725" spans="4:65" ht="12.75">
      <c r="D3725" s="108"/>
      <c r="E3725" s="108"/>
      <c r="X3725" s="108"/>
      <c r="AC3725" s="108"/>
      <c r="AZ3725" s="108"/>
      <c r="BA3725" s="108"/>
      <c r="BL3725" s="108"/>
      <c r="BM3725" s="108"/>
    </row>
    <row r="3726" spans="4:65" ht="12.75">
      <c r="D3726" s="108"/>
      <c r="E3726" s="108"/>
      <c r="X3726" s="108"/>
      <c r="AC3726" s="108"/>
      <c r="AZ3726" s="108"/>
      <c r="BA3726" s="108"/>
      <c r="BL3726" s="108"/>
      <c r="BM3726" s="108"/>
    </row>
    <row r="3727" spans="4:65" ht="12.75">
      <c r="D3727" s="108"/>
      <c r="E3727" s="108"/>
      <c r="X3727" s="108"/>
      <c r="AC3727" s="108"/>
      <c r="AZ3727" s="108"/>
      <c r="BA3727" s="108"/>
      <c r="BL3727" s="108"/>
      <c r="BM3727" s="108"/>
    </row>
    <row r="3728" spans="4:65" ht="12.75">
      <c r="D3728" s="108"/>
      <c r="E3728" s="108"/>
      <c r="X3728" s="108"/>
      <c r="AC3728" s="108"/>
      <c r="AZ3728" s="108"/>
      <c r="BA3728" s="108"/>
      <c r="BL3728" s="108"/>
      <c r="BM3728" s="108"/>
    </row>
    <row r="3729" spans="4:65" ht="12.75">
      <c r="D3729" s="108"/>
      <c r="E3729" s="108"/>
      <c r="X3729" s="108"/>
      <c r="AC3729" s="108"/>
      <c r="AZ3729" s="108"/>
      <c r="BA3729" s="108"/>
      <c r="BL3729" s="108"/>
      <c r="BM3729" s="108"/>
    </row>
    <row r="3730" spans="4:65" ht="12.75">
      <c r="D3730" s="108"/>
      <c r="E3730" s="108"/>
      <c r="X3730" s="108"/>
      <c r="AC3730" s="108"/>
      <c r="AZ3730" s="108"/>
      <c r="BA3730" s="108"/>
      <c r="BL3730" s="108"/>
      <c r="BM3730" s="108"/>
    </row>
    <row r="3731" spans="4:65" ht="12.75">
      <c r="D3731" s="108"/>
      <c r="E3731" s="108"/>
      <c r="X3731" s="108"/>
      <c r="AC3731" s="108"/>
      <c r="AZ3731" s="108"/>
      <c r="BA3731" s="108"/>
      <c r="BL3731" s="108"/>
      <c r="BM3731" s="108"/>
    </row>
    <row r="3732" spans="4:65" ht="12.75">
      <c r="D3732" s="108"/>
      <c r="E3732" s="108"/>
      <c r="X3732" s="108"/>
      <c r="AC3732" s="108"/>
      <c r="AZ3732" s="108"/>
      <c r="BA3732" s="108"/>
      <c r="BL3732" s="108"/>
      <c r="BM3732" s="108"/>
    </row>
    <row r="3733" spans="4:65" ht="12.75">
      <c r="D3733" s="108"/>
      <c r="E3733" s="108"/>
      <c r="X3733" s="108"/>
      <c r="AC3733" s="108"/>
      <c r="AZ3733" s="108"/>
      <c r="BA3733" s="108"/>
      <c r="BL3733" s="108"/>
      <c r="BM3733" s="108"/>
    </row>
    <row r="3734" spans="4:65" ht="12.75">
      <c r="D3734" s="108"/>
      <c r="E3734" s="108"/>
      <c r="X3734" s="108"/>
      <c r="AC3734" s="108"/>
      <c r="AZ3734" s="108"/>
      <c r="BA3734" s="108"/>
      <c r="BL3734" s="108"/>
      <c r="BM3734" s="108"/>
    </row>
    <row r="3735" spans="4:65" ht="12.75">
      <c r="D3735" s="108"/>
      <c r="E3735" s="108"/>
      <c r="X3735" s="108"/>
      <c r="AC3735" s="108"/>
      <c r="AZ3735" s="108"/>
      <c r="BA3735" s="108"/>
      <c r="BL3735" s="108"/>
      <c r="BM3735" s="108"/>
    </row>
    <row r="3736" spans="4:65" ht="12.75">
      <c r="D3736" s="108"/>
      <c r="E3736" s="108"/>
      <c r="X3736" s="108"/>
      <c r="AC3736" s="108"/>
      <c r="AZ3736" s="108"/>
      <c r="BA3736" s="108"/>
      <c r="BL3736" s="108"/>
      <c r="BM3736" s="108"/>
    </row>
    <row r="3737" spans="4:65" ht="12.75">
      <c r="D3737" s="108"/>
      <c r="E3737" s="108"/>
      <c r="X3737" s="108"/>
      <c r="AC3737" s="108"/>
      <c r="AZ3737" s="108"/>
      <c r="BA3737" s="108"/>
      <c r="BL3737" s="108"/>
      <c r="BM3737" s="108"/>
    </row>
    <row r="3738" spans="4:65" ht="12.75">
      <c r="D3738" s="108"/>
      <c r="E3738" s="108"/>
      <c r="X3738" s="108"/>
      <c r="AC3738" s="108"/>
      <c r="AZ3738" s="108"/>
      <c r="BA3738" s="108"/>
      <c r="BL3738" s="108"/>
      <c r="BM3738" s="108"/>
    </row>
    <row r="3739" spans="4:65" ht="12.75">
      <c r="D3739" s="108"/>
      <c r="E3739" s="108"/>
      <c r="X3739" s="108"/>
      <c r="AC3739" s="108"/>
      <c r="AZ3739" s="108"/>
      <c r="BA3739" s="108"/>
      <c r="BL3739" s="108"/>
      <c r="BM3739" s="108"/>
    </row>
    <row r="3740" spans="4:29" ht="12.75">
      <c r="D3740" s="108"/>
      <c r="E3740" s="108"/>
      <c r="X3740" s="108"/>
      <c r="AC3740" s="108"/>
    </row>
    <row r="3741" spans="4:65" ht="12.75">
      <c r="D3741" s="108"/>
      <c r="E3741" s="108"/>
      <c r="X3741" s="108"/>
      <c r="AC3741" s="108"/>
      <c r="AZ3741" s="108"/>
      <c r="BA3741" s="108"/>
      <c r="BL3741" s="108"/>
      <c r="BM3741" s="108"/>
    </row>
    <row r="3742" spans="4:64" ht="12.75">
      <c r="D3742" s="108"/>
      <c r="E3742" s="108"/>
      <c r="X3742" s="108"/>
      <c r="AC3742" s="108"/>
      <c r="AZ3742" s="108"/>
      <c r="BL3742" s="108"/>
    </row>
    <row r="3743" spans="4:65" ht="12.75">
      <c r="D3743" s="108"/>
      <c r="E3743" s="108"/>
      <c r="X3743" s="108"/>
      <c r="AC3743" s="108"/>
      <c r="AZ3743" s="108"/>
      <c r="BA3743" s="108"/>
      <c r="BL3743" s="108"/>
      <c r="BM3743" s="108"/>
    </row>
    <row r="3744" spans="4:65" ht="12.75">
      <c r="D3744" s="108"/>
      <c r="E3744" s="108"/>
      <c r="X3744" s="108"/>
      <c r="AC3744" s="108"/>
      <c r="AZ3744" s="108"/>
      <c r="BA3744" s="108"/>
      <c r="BL3744" s="108"/>
      <c r="BM3744" s="108"/>
    </row>
    <row r="3745" spans="4:64" ht="12.75">
      <c r="D3745" s="108"/>
      <c r="E3745" s="108"/>
      <c r="X3745" s="108"/>
      <c r="AC3745" s="108"/>
      <c r="AZ3745" s="108"/>
      <c r="BL3745" s="108"/>
    </row>
    <row r="3746" spans="4:65" ht="12.75">
      <c r="D3746" s="108"/>
      <c r="E3746" s="108"/>
      <c r="X3746" s="108"/>
      <c r="AC3746" s="108"/>
      <c r="AZ3746" s="108"/>
      <c r="BA3746" s="108"/>
      <c r="BL3746" s="108"/>
      <c r="BM3746" s="108"/>
    </row>
    <row r="3747" spans="4:65" ht="12.75">
      <c r="D3747" s="108"/>
      <c r="E3747" s="108"/>
      <c r="X3747" s="108"/>
      <c r="AC3747" s="108"/>
      <c r="AZ3747" s="108"/>
      <c r="BA3747" s="108"/>
      <c r="BL3747" s="108"/>
      <c r="BM3747" s="108"/>
    </row>
    <row r="3748" spans="4:65" ht="12.75">
      <c r="D3748" s="108"/>
      <c r="E3748" s="108"/>
      <c r="X3748" s="108"/>
      <c r="AC3748" s="108"/>
      <c r="AZ3748" s="108"/>
      <c r="BA3748" s="108"/>
      <c r="BL3748" s="108"/>
      <c r="BM3748" s="108"/>
    </row>
    <row r="3749" spans="4:65" ht="12.75">
      <c r="D3749" s="108"/>
      <c r="E3749" s="108"/>
      <c r="X3749" s="108"/>
      <c r="AC3749" s="108"/>
      <c r="AZ3749" s="108"/>
      <c r="BA3749" s="108"/>
      <c r="BL3749" s="108"/>
      <c r="BM3749" s="108"/>
    </row>
    <row r="3750" spans="4:64" ht="12.75">
      <c r="D3750" s="108"/>
      <c r="E3750" s="108"/>
      <c r="X3750" s="108"/>
      <c r="AC3750" s="108"/>
      <c r="AZ3750" s="108"/>
      <c r="BL3750" s="108"/>
    </row>
    <row r="3751" spans="4:64" ht="12.75">
      <c r="D3751" s="108"/>
      <c r="E3751" s="108"/>
      <c r="X3751" s="108"/>
      <c r="AC3751" s="108"/>
      <c r="AZ3751" s="108"/>
      <c r="BL3751" s="108"/>
    </row>
    <row r="3752" spans="4:65" ht="12.75">
      <c r="D3752" s="108"/>
      <c r="E3752" s="108"/>
      <c r="X3752" s="108"/>
      <c r="AC3752" s="108"/>
      <c r="AZ3752" s="108"/>
      <c r="BA3752" s="108"/>
      <c r="BL3752" s="108"/>
      <c r="BM3752" s="108"/>
    </row>
    <row r="3753" spans="4:64" ht="12.75">
      <c r="D3753" s="108"/>
      <c r="E3753" s="108"/>
      <c r="X3753" s="108"/>
      <c r="AC3753" s="108"/>
      <c r="AZ3753" s="108"/>
      <c r="BL3753" s="108"/>
    </row>
    <row r="3754" spans="4:64" ht="12.75">
      <c r="D3754" s="108"/>
      <c r="E3754" s="108"/>
      <c r="X3754" s="108"/>
      <c r="AC3754" s="108"/>
      <c r="AZ3754" s="108"/>
      <c r="BL3754" s="108"/>
    </row>
    <row r="3755" spans="4:64" ht="12.75">
      <c r="D3755" s="108"/>
      <c r="E3755" s="108"/>
      <c r="X3755" s="108"/>
      <c r="AC3755" s="108"/>
      <c r="AZ3755" s="108"/>
      <c r="BL3755" s="108"/>
    </row>
    <row r="3756" spans="4:64" ht="12.75">
      <c r="D3756" s="108"/>
      <c r="E3756" s="108"/>
      <c r="X3756" s="108"/>
      <c r="AC3756" s="108"/>
      <c r="AZ3756" s="108"/>
      <c r="BL3756" s="108"/>
    </row>
    <row r="3757" spans="4:64" ht="12.75">
      <c r="D3757" s="108"/>
      <c r="E3757" s="108"/>
      <c r="X3757" s="108"/>
      <c r="AC3757" s="108"/>
      <c r="AZ3757" s="108"/>
      <c r="BL3757" s="108"/>
    </row>
    <row r="3758" spans="4:65" ht="12.75">
      <c r="D3758" s="108"/>
      <c r="E3758" s="108"/>
      <c r="X3758" s="108"/>
      <c r="AC3758" s="108"/>
      <c r="AZ3758" s="108"/>
      <c r="BA3758" s="108"/>
      <c r="BL3758" s="108"/>
      <c r="BM3758" s="108"/>
    </row>
    <row r="3759" spans="4:64" ht="12.75">
      <c r="D3759" s="108"/>
      <c r="E3759" s="108"/>
      <c r="X3759" s="108"/>
      <c r="AC3759" s="108"/>
      <c r="AZ3759" s="108"/>
      <c r="BL3759" s="108"/>
    </row>
    <row r="3760" spans="4:65" ht="12.75">
      <c r="D3760" s="108"/>
      <c r="E3760" s="108"/>
      <c r="X3760" s="108"/>
      <c r="AC3760" s="108"/>
      <c r="AZ3760" s="108"/>
      <c r="BA3760" s="108"/>
      <c r="BL3760" s="108"/>
      <c r="BM3760" s="108"/>
    </row>
    <row r="3761" spans="4:65" ht="12.75">
      <c r="D3761" s="108"/>
      <c r="E3761" s="108"/>
      <c r="X3761" s="108"/>
      <c r="AC3761" s="108"/>
      <c r="AZ3761" s="108"/>
      <c r="BA3761" s="108"/>
      <c r="BL3761" s="108"/>
      <c r="BM3761" s="108"/>
    </row>
    <row r="3762" spans="4:65" ht="12.75">
      <c r="D3762" s="108"/>
      <c r="E3762" s="108"/>
      <c r="X3762" s="108"/>
      <c r="AC3762" s="108"/>
      <c r="AZ3762" s="108"/>
      <c r="BA3762" s="108"/>
      <c r="BL3762" s="108"/>
      <c r="BM3762" s="108"/>
    </row>
    <row r="3763" spans="4:65" ht="12.75">
      <c r="D3763" s="108"/>
      <c r="E3763" s="108"/>
      <c r="X3763" s="108"/>
      <c r="AC3763" s="108"/>
      <c r="AZ3763" s="108"/>
      <c r="BA3763" s="108"/>
      <c r="BL3763" s="108"/>
      <c r="BM3763" s="108"/>
    </row>
    <row r="3764" spans="4:65" ht="12.75">
      <c r="D3764" s="108"/>
      <c r="E3764" s="108"/>
      <c r="X3764" s="108"/>
      <c r="AC3764" s="108"/>
      <c r="AZ3764" s="108"/>
      <c r="BA3764" s="108"/>
      <c r="BL3764" s="108"/>
      <c r="BM3764" s="108"/>
    </row>
    <row r="3765" spans="4:65" ht="12.75">
      <c r="D3765" s="108"/>
      <c r="E3765" s="108"/>
      <c r="X3765" s="108"/>
      <c r="AC3765" s="108"/>
      <c r="AZ3765" s="108"/>
      <c r="BA3765" s="108"/>
      <c r="BL3765" s="108"/>
      <c r="BM3765" s="108"/>
    </row>
    <row r="3766" spans="4:65" ht="12.75">
      <c r="D3766" s="108"/>
      <c r="E3766" s="108"/>
      <c r="X3766" s="108"/>
      <c r="AC3766" s="108"/>
      <c r="AZ3766" s="108"/>
      <c r="BA3766" s="108"/>
      <c r="BL3766" s="108"/>
      <c r="BM3766" s="108"/>
    </row>
    <row r="3767" spans="4:65" ht="12.75">
      <c r="D3767" s="108"/>
      <c r="E3767" s="108"/>
      <c r="X3767" s="108"/>
      <c r="AC3767" s="108"/>
      <c r="AZ3767" s="108"/>
      <c r="BA3767" s="108"/>
      <c r="BL3767" s="108"/>
      <c r="BM3767" s="108"/>
    </row>
    <row r="3768" spans="4:65" ht="12.75">
      <c r="D3768" s="108"/>
      <c r="E3768" s="108"/>
      <c r="X3768" s="108"/>
      <c r="AC3768" s="108"/>
      <c r="AZ3768" s="108"/>
      <c r="BA3768" s="108"/>
      <c r="BL3768" s="108"/>
      <c r="BM3768" s="108"/>
    </row>
    <row r="3769" spans="4:65" ht="12.75">
      <c r="D3769" s="108"/>
      <c r="E3769" s="108"/>
      <c r="X3769" s="108"/>
      <c r="AC3769" s="108"/>
      <c r="AZ3769" s="108"/>
      <c r="BA3769" s="108"/>
      <c r="BL3769" s="108"/>
      <c r="BM3769" s="108"/>
    </row>
    <row r="3770" spans="4:65" ht="12.75">
      <c r="D3770" s="108"/>
      <c r="E3770" s="108"/>
      <c r="X3770" s="108"/>
      <c r="AC3770" s="108"/>
      <c r="AZ3770" s="108"/>
      <c r="BA3770" s="108"/>
      <c r="BL3770" s="108"/>
      <c r="BM3770" s="108"/>
    </row>
    <row r="3771" spans="4:65" ht="12.75">
      <c r="D3771" s="108"/>
      <c r="E3771" s="108"/>
      <c r="X3771" s="108"/>
      <c r="AC3771" s="108"/>
      <c r="AZ3771" s="108"/>
      <c r="BA3771" s="108"/>
      <c r="BL3771" s="108"/>
      <c r="BM3771" s="108"/>
    </row>
    <row r="3772" spans="4:65" ht="12.75">
      <c r="D3772" s="108"/>
      <c r="E3772" s="108"/>
      <c r="X3772" s="108"/>
      <c r="AC3772" s="108"/>
      <c r="AZ3772" s="108"/>
      <c r="BA3772" s="108"/>
      <c r="BL3772" s="108"/>
      <c r="BM3772" s="108"/>
    </row>
    <row r="3773" spans="4:65" ht="12.75">
      <c r="D3773" s="108"/>
      <c r="E3773" s="108"/>
      <c r="X3773" s="108"/>
      <c r="AC3773" s="108"/>
      <c r="AZ3773" s="108"/>
      <c r="BA3773" s="108"/>
      <c r="BL3773" s="108"/>
      <c r="BM3773" s="108"/>
    </row>
    <row r="3774" spans="4:65" ht="12.75">
      <c r="D3774" s="108"/>
      <c r="E3774" s="108"/>
      <c r="X3774" s="108"/>
      <c r="AC3774" s="108"/>
      <c r="AZ3774" s="108"/>
      <c r="BA3774" s="108"/>
      <c r="BL3774" s="108"/>
      <c r="BM3774" s="108"/>
    </row>
    <row r="3775" spans="4:65" ht="12.75">
      <c r="D3775" s="108"/>
      <c r="E3775" s="108"/>
      <c r="X3775" s="108"/>
      <c r="AC3775" s="108"/>
      <c r="AZ3775" s="108"/>
      <c r="BA3775" s="108"/>
      <c r="BL3775" s="108"/>
      <c r="BM3775" s="108"/>
    </row>
    <row r="3776" spans="4:65" ht="12.75">
      <c r="D3776" s="108"/>
      <c r="E3776" s="108"/>
      <c r="X3776" s="108"/>
      <c r="AC3776" s="108"/>
      <c r="AZ3776" s="108"/>
      <c r="BA3776" s="108"/>
      <c r="BL3776" s="108"/>
      <c r="BM3776" s="108"/>
    </row>
    <row r="3777" spans="4:65" ht="12.75">
      <c r="D3777" s="108"/>
      <c r="E3777" s="108"/>
      <c r="X3777" s="108"/>
      <c r="AC3777" s="108"/>
      <c r="AZ3777" s="108"/>
      <c r="BA3777" s="108"/>
      <c r="BL3777" s="108"/>
      <c r="BM3777" s="108"/>
    </row>
    <row r="3778" spans="4:65" ht="12.75">
      <c r="D3778" s="108"/>
      <c r="E3778" s="108"/>
      <c r="X3778" s="108"/>
      <c r="AC3778" s="108"/>
      <c r="AZ3778" s="108"/>
      <c r="BA3778" s="108"/>
      <c r="BL3778" s="108"/>
      <c r="BM3778" s="108"/>
    </row>
    <row r="3779" spans="4:65" ht="12.75">
      <c r="D3779" s="108"/>
      <c r="E3779" s="108"/>
      <c r="X3779" s="108"/>
      <c r="AC3779" s="108"/>
      <c r="AZ3779" s="108"/>
      <c r="BA3779" s="108"/>
      <c r="BL3779" s="108"/>
      <c r="BM3779" s="108"/>
    </row>
    <row r="3780" spans="4:65" ht="12.75">
      <c r="D3780" s="108"/>
      <c r="E3780" s="108"/>
      <c r="X3780" s="108"/>
      <c r="AC3780" s="108"/>
      <c r="AZ3780" s="108"/>
      <c r="BA3780" s="108"/>
      <c r="BL3780" s="108"/>
      <c r="BM3780" s="108"/>
    </row>
    <row r="3781" spans="4:65" ht="12.75">
      <c r="D3781" s="108"/>
      <c r="E3781" s="108"/>
      <c r="X3781" s="108"/>
      <c r="AC3781" s="108"/>
      <c r="AZ3781" s="108"/>
      <c r="BA3781" s="108"/>
      <c r="BL3781" s="108"/>
      <c r="BM3781" s="108"/>
    </row>
    <row r="3782" spans="4:65" ht="12.75">
      <c r="D3782" s="108"/>
      <c r="E3782" s="108"/>
      <c r="X3782" s="108"/>
      <c r="AC3782" s="108"/>
      <c r="AZ3782" s="108"/>
      <c r="BA3782" s="108"/>
      <c r="BL3782" s="108"/>
      <c r="BM3782" s="108"/>
    </row>
    <row r="3783" spans="4:65" ht="12.75">
      <c r="D3783" s="108"/>
      <c r="E3783" s="108"/>
      <c r="X3783" s="108"/>
      <c r="AC3783" s="108"/>
      <c r="AZ3783" s="108"/>
      <c r="BA3783" s="108"/>
      <c r="BL3783" s="108"/>
      <c r="BM3783" s="108"/>
    </row>
    <row r="3784" spans="4:65" ht="12.75">
      <c r="D3784" s="108"/>
      <c r="E3784" s="108"/>
      <c r="X3784" s="108"/>
      <c r="AC3784" s="108"/>
      <c r="AZ3784" s="108"/>
      <c r="BA3784" s="108"/>
      <c r="BL3784" s="108"/>
      <c r="BM3784" s="108"/>
    </row>
    <row r="3785" spans="4:65" ht="12.75">
      <c r="D3785" s="108"/>
      <c r="E3785" s="108"/>
      <c r="X3785" s="108"/>
      <c r="AC3785" s="108"/>
      <c r="AZ3785" s="108"/>
      <c r="BA3785" s="108"/>
      <c r="BL3785" s="108"/>
      <c r="BM3785" s="108"/>
    </row>
    <row r="3786" spans="4:65" ht="12.75">
      <c r="D3786" s="108"/>
      <c r="E3786" s="108"/>
      <c r="X3786" s="108"/>
      <c r="AC3786" s="108"/>
      <c r="AZ3786" s="108"/>
      <c r="BA3786" s="108"/>
      <c r="BL3786" s="108"/>
      <c r="BM3786" s="108"/>
    </row>
    <row r="3787" spans="4:65" ht="12.75">
      <c r="D3787" s="108"/>
      <c r="E3787" s="108"/>
      <c r="X3787" s="108"/>
      <c r="AC3787" s="108"/>
      <c r="AZ3787" s="108"/>
      <c r="BA3787" s="108"/>
      <c r="BL3787" s="108"/>
      <c r="BM3787" s="108"/>
    </row>
    <row r="3788" spans="4:65" ht="12.75">
      <c r="D3788" s="108"/>
      <c r="E3788" s="108"/>
      <c r="X3788" s="108"/>
      <c r="AC3788" s="108"/>
      <c r="AZ3788" s="108"/>
      <c r="BA3788" s="108"/>
      <c r="BL3788" s="108"/>
      <c r="BM3788" s="108"/>
    </row>
    <row r="3789" spans="4:65" ht="12.75">
      <c r="D3789" s="108"/>
      <c r="E3789" s="108"/>
      <c r="X3789" s="108"/>
      <c r="AC3789" s="108"/>
      <c r="AZ3789" s="108"/>
      <c r="BA3789" s="108"/>
      <c r="BL3789" s="108"/>
      <c r="BM3789" s="108"/>
    </row>
    <row r="3790" spans="4:65" ht="12.75">
      <c r="D3790" s="108"/>
      <c r="E3790" s="108"/>
      <c r="X3790" s="108"/>
      <c r="AC3790" s="108"/>
      <c r="AZ3790" s="108"/>
      <c r="BA3790" s="108"/>
      <c r="BL3790" s="108"/>
      <c r="BM3790" s="108"/>
    </row>
    <row r="3791" spans="4:65" ht="12.75">
      <c r="D3791" s="108"/>
      <c r="E3791" s="108"/>
      <c r="X3791" s="108"/>
      <c r="AC3791" s="108"/>
      <c r="AZ3791" s="108"/>
      <c r="BA3791" s="108"/>
      <c r="BL3791" s="108"/>
      <c r="BM3791" s="108"/>
    </row>
    <row r="3792" spans="4:65" ht="12.75">
      <c r="D3792" s="108"/>
      <c r="E3792" s="108"/>
      <c r="X3792" s="108"/>
      <c r="AC3792" s="108"/>
      <c r="AZ3792" s="108"/>
      <c r="BA3792" s="108"/>
      <c r="BL3792" s="108"/>
      <c r="BM3792" s="108"/>
    </row>
    <row r="3793" spans="4:65" ht="12.75">
      <c r="D3793" s="108"/>
      <c r="E3793" s="108"/>
      <c r="X3793" s="108"/>
      <c r="AC3793" s="108"/>
      <c r="AZ3793" s="108"/>
      <c r="BA3793" s="108"/>
      <c r="BL3793" s="108"/>
      <c r="BM3793" s="108"/>
    </row>
    <row r="3794" spans="4:65" ht="12.75">
      <c r="D3794" s="108"/>
      <c r="E3794" s="108"/>
      <c r="X3794" s="108"/>
      <c r="AC3794" s="108"/>
      <c r="AZ3794" s="108"/>
      <c r="BA3794" s="108"/>
      <c r="BL3794" s="108"/>
      <c r="BM3794" s="108"/>
    </row>
    <row r="3795" spans="4:65" ht="12.75">
      <c r="D3795" s="108"/>
      <c r="E3795" s="108"/>
      <c r="X3795" s="108"/>
      <c r="AC3795" s="108"/>
      <c r="AZ3795" s="108"/>
      <c r="BA3795" s="108"/>
      <c r="BL3795" s="108"/>
      <c r="BM3795" s="108"/>
    </row>
    <row r="3796" spans="4:65" ht="12.75">
      <c r="D3796" s="108"/>
      <c r="E3796" s="108"/>
      <c r="X3796" s="108"/>
      <c r="AC3796" s="108"/>
      <c r="AZ3796" s="108"/>
      <c r="BA3796" s="108"/>
      <c r="BL3796" s="108"/>
      <c r="BM3796" s="108"/>
    </row>
    <row r="3797" spans="4:65" ht="12.75">
      <c r="D3797" s="108"/>
      <c r="E3797" s="108"/>
      <c r="X3797" s="108"/>
      <c r="AC3797" s="108"/>
      <c r="AZ3797" s="108"/>
      <c r="BA3797" s="108"/>
      <c r="BL3797" s="108"/>
      <c r="BM3797" s="108"/>
    </row>
    <row r="3798" spans="4:65" ht="12.75">
      <c r="D3798" s="108"/>
      <c r="E3798" s="108"/>
      <c r="X3798" s="108"/>
      <c r="AC3798" s="108"/>
      <c r="AZ3798" s="108"/>
      <c r="BA3798" s="108"/>
      <c r="BL3798" s="108"/>
      <c r="BM3798" s="108"/>
    </row>
    <row r="3799" spans="4:65" ht="12.75">
      <c r="D3799" s="108"/>
      <c r="E3799" s="108"/>
      <c r="X3799" s="108"/>
      <c r="AC3799" s="108"/>
      <c r="AZ3799" s="108"/>
      <c r="BA3799" s="108"/>
      <c r="BL3799" s="108"/>
      <c r="BM3799" s="108"/>
    </row>
    <row r="3800" spans="4:65" ht="12.75">
      <c r="D3800" s="108"/>
      <c r="E3800" s="108"/>
      <c r="X3800" s="108"/>
      <c r="AC3800" s="108"/>
      <c r="AZ3800" s="108"/>
      <c r="BA3800" s="108"/>
      <c r="BL3800" s="108"/>
      <c r="BM3800" s="108"/>
    </row>
    <row r="3801" spans="4:65" ht="12.75">
      <c r="D3801" s="108"/>
      <c r="E3801" s="108"/>
      <c r="X3801" s="108"/>
      <c r="AC3801" s="108"/>
      <c r="AZ3801" s="108"/>
      <c r="BA3801" s="108"/>
      <c r="BL3801" s="108"/>
      <c r="BM3801" s="108"/>
    </row>
    <row r="3802" spans="4:65" ht="12.75">
      <c r="D3802" s="108"/>
      <c r="E3802" s="108"/>
      <c r="X3802" s="108"/>
      <c r="AC3802" s="108"/>
      <c r="AZ3802" s="108"/>
      <c r="BA3802" s="108"/>
      <c r="BL3802" s="108"/>
      <c r="BM3802" s="108"/>
    </row>
    <row r="3803" spans="4:65" ht="12.75">
      <c r="D3803" s="108"/>
      <c r="E3803" s="108"/>
      <c r="X3803" s="108"/>
      <c r="AC3803" s="108"/>
      <c r="AZ3803" s="108"/>
      <c r="BA3803" s="108"/>
      <c r="BL3803" s="108"/>
      <c r="BM3803" s="108"/>
    </row>
    <row r="3804" spans="4:65" ht="12.75">
      <c r="D3804" s="108"/>
      <c r="E3804" s="108"/>
      <c r="X3804" s="108"/>
      <c r="AC3804" s="108"/>
      <c r="AZ3804" s="108"/>
      <c r="BA3804" s="108"/>
      <c r="BL3804" s="108"/>
      <c r="BM3804" s="108"/>
    </row>
    <row r="3805" spans="4:65" ht="12.75">
      <c r="D3805" s="108"/>
      <c r="E3805" s="108"/>
      <c r="X3805" s="108"/>
      <c r="AC3805" s="108"/>
      <c r="AZ3805" s="108"/>
      <c r="BA3805" s="108"/>
      <c r="BL3805" s="108"/>
      <c r="BM3805" s="108"/>
    </row>
    <row r="3806" spans="4:65" ht="12.75">
      <c r="D3806" s="108"/>
      <c r="E3806" s="108"/>
      <c r="X3806" s="108"/>
      <c r="AC3806" s="108"/>
      <c r="AT3806" s="136"/>
      <c r="AZ3806" s="108"/>
      <c r="BA3806" s="108"/>
      <c r="BL3806" s="108"/>
      <c r="BM3806" s="108"/>
    </row>
    <row r="3807" spans="4:65" ht="12.75">
      <c r="D3807" s="108"/>
      <c r="E3807" s="108"/>
      <c r="X3807" s="108"/>
      <c r="AC3807" s="108"/>
      <c r="AZ3807" s="108"/>
      <c r="BA3807" s="108"/>
      <c r="BL3807" s="108"/>
      <c r="BM3807" s="108"/>
    </row>
    <row r="3808" spans="4:65" ht="12.75">
      <c r="D3808" s="108"/>
      <c r="E3808" s="108"/>
      <c r="X3808" s="108"/>
      <c r="AC3808" s="108"/>
      <c r="AZ3808" s="108"/>
      <c r="BA3808" s="108"/>
      <c r="BL3808" s="108"/>
      <c r="BM3808" s="108"/>
    </row>
    <row r="3809" spans="4:65" ht="12.75">
      <c r="D3809" s="108"/>
      <c r="E3809" s="108"/>
      <c r="X3809" s="108"/>
      <c r="AC3809" s="108"/>
      <c r="AZ3809" s="108"/>
      <c r="BA3809" s="108"/>
      <c r="BL3809" s="108"/>
      <c r="BM3809" s="108"/>
    </row>
    <row r="3810" spans="4:65" ht="12.75">
      <c r="D3810" s="108"/>
      <c r="E3810" s="108"/>
      <c r="X3810" s="108"/>
      <c r="AC3810" s="108"/>
      <c r="AZ3810" s="108"/>
      <c r="BA3810" s="108"/>
      <c r="BL3810" s="108"/>
      <c r="BM3810" s="108"/>
    </row>
    <row r="3811" spans="4:65" ht="12.75">
      <c r="D3811" s="108"/>
      <c r="E3811" s="108"/>
      <c r="X3811" s="108"/>
      <c r="AC3811" s="108"/>
      <c r="AZ3811" s="108"/>
      <c r="BA3811" s="108"/>
      <c r="BL3811" s="108"/>
      <c r="BM3811" s="108"/>
    </row>
    <row r="3812" spans="4:65" ht="12.75">
      <c r="D3812" s="108"/>
      <c r="E3812" s="108"/>
      <c r="X3812" s="108"/>
      <c r="AC3812" s="108"/>
      <c r="AZ3812" s="108"/>
      <c r="BA3812" s="108"/>
      <c r="BL3812" s="108"/>
      <c r="BM3812" s="108"/>
    </row>
    <row r="3813" spans="4:65" ht="12.75">
      <c r="D3813" s="108"/>
      <c r="E3813" s="108"/>
      <c r="X3813" s="108"/>
      <c r="AC3813" s="108"/>
      <c r="AZ3813" s="108"/>
      <c r="BA3813" s="108"/>
      <c r="BL3813" s="108"/>
      <c r="BM3813" s="108"/>
    </row>
    <row r="3814" spans="4:65" ht="12.75">
      <c r="D3814" s="108"/>
      <c r="E3814" s="108"/>
      <c r="X3814" s="108"/>
      <c r="AC3814" s="108"/>
      <c r="AZ3814" s="108"/>
      <c r="BA3814" s="108"/>
      <c r="BL3814" s="108"/>
      <c r="BM3814" s="108"/>
    </row>
    <row r="3815" spans="4:65" ht="12.75">
      <c r="D3815" s="108"/>
      <c r="E3815" s="108"/>
      <c r="X3815" s="108"/>
      <c r="AC3815" s="108"/>
      <c r="AZ3815" s="108"/>
      <c r="BA3815" s="108"/>
      <c r="BL3815" s="108"/>
      <c r="BM3815" s="108"/>
    </row>
    <row r="3816" spans="4:65" ht="12.75">
      <c r="D3816" s="108"/>
      <c r="E3816" s="108"/>
      <c r="X3816" s="108"/>
      <c r="AC3816" s="108"/>
      <c r="AZ3816" s="108"/>
      <c r="BA3816" s="108"/>
      <c r="BL3816" s="108"/>
      <c r="BM3816" s="108"/>
    </row>
    <row r="3817" spans="4:65" ht="12.75">
      <c r="D3817" s="108"/>
      <c r="E3817" s="108"/>
      <c r="X3817" s="108"/>
      <c r="AC3817" s="108"/>
      <c r="AZ3817" s="108"/>
      <c r="BA3817" s="108"/>
      <c r="BL3817" s="108"/>
      <c r="BM3817" s="108"/>
    </row>
    <row r="3818" spans="4:65" ht="12.75">
      <c r="D3818" s="108"/>
      <c r="E3818" s="108"/>
      <c r="X3818" s="108"/>
      <c r="AC3818" s="108"/>
      <c r="AZ3818" s="108"/>
      <c r="BA3818" s="108"/>
      <c r="BL3818" s="108"/>
      <c r="BM3818" s="108"/>
    </row>
    <row r="3819" spans="4:65" ht="12.75">
      <c r="D3819" s="108"/>
      <c r="E3819" s="108"/>
      <c r="X3819" s="108"/>
      <c r="AC3819" s="108"/>
      <c r="AZ3819" s="108"/>
      <c r="BA3819" s="108"/>
      <c r="BL3819" s="108"/>
      <c r="BM3819" s="108"/>
    </row>
    <row r="3820" spans="4:65" ht="12.75">
      <c r="D3820" s="108"/>
      <c r="E3820" s="108"/>
      <c r="X3820" s="108"/>
      <c r="AC3820" s="108"/>
      <c r="AZ3820" s="108"/>
      <c r="BA3820" s="108"/>
      <c r="BL3820" s="108"/>
      <c r="BM3820" s="108"/>
    </row>
    <row r="3821" spans="4:65" ht="12.75">
      <c r="D3821" s="108"/>
      <c r="E3821" s="108"/>
      <c r="X3821" s="108"/>
      <c r="AC3821" s="108"/>
      <c r="AZ3821" s="108"/>
      <c r="BA3821" s="108"/>
      <c r="BL3821" s="108"/>
      <c r="BM3821" s="108"/>
    </row>
    <row r="3822" spans="4:65" ht="12.75">
      <c r="D3822" s="108"/>
      <c r="E3822" s="108"/>
      <c r="X3822" s="108"/>
      <c r="AC3822" s="108"/>
      <c r="AZ3822" s="108"/>
      <c r="BA3822" s="108"/>
      <c r="BL3822" s="108"/>
      <c r="BM3822" s="108"/>
    </row>
    <row r="3823" spans="4:65" ht="12.75">
      <c r="D3823" s="108"/>
      <c r="E3823" s="108"/>
      <c r="X3823" s="108"/>
      <c r="AC3823" s="108"/>
      <c r="AZ3823" s="108"/>
      <c r="BA3823" s="108"/>
      <c r="BL3823" s="108"/>
      <c r="BM3823" s="108"/>
    </row>
    <row r="3824" spans="4:65" ht="12.75">
      <c r="D3824" s="108"/>
      <c r="E3824" s="108"/>
      <c r="X3824" s="108"/>
      <c r="AC3824" s="108"/>
      <c r="AZ3824" s="108"/>
      <c r="BA3824" s="108"/>
      <c r="BL3824" s="108"/>
      <c r="BM3824" s="108"/>
    </row>
    <row r="3825" spans="4:65" ht="12.75">
      <c r="D3825" s="108"/>
      <c r="E3825" s="108"/>
      <c r="X3825" s="108"/>
      <c r="AC3825" s="108"/>
      <c r="AZ3825" s="108"/>
      <c r="BA3825" s="108"/>
      <c r="BL3825" s="108"/>
      <c r="BM3825" s="108"/>
    </row>
    <row r="3826" spans="4:65" ht="12.75">
      <c r="D3826" s="108"/>
      <c r="E3826" s="108"/>
      <c r="X3826" s="108"/>
      <c r="AC3826" s="108"/>
      <c r="AZ3826" s="108"/>
      <c r="BA3826" s="108"/>
      <c r="BL3826" s="108"/>
      <c r="BM3826" s="108"/>
    </row>
    <row r="3827" spans="4:65" ht="12.75">
      <c r="D3827" s="108"/>
      <c r="E3827" s="108"/>
      <c r="X3827" s="108"/>
      <c r="AC3827" s="108"/>
      <c r="AZ3827" s="108"/>
      <c r="BA3827" s="108"/>
      <c r="BL3827" s="108"/>
      <c r="BM3827" s="108"/>
    </row>
    <row r="3828" spans="4:65" ht="12.75">
      <c r="D3828" s="108"/>
      <c r="E3828" s="108"/>
      <c r="X3828" s="108"/>
      <c r="AC3828" s="108"/>
      <c r="AZ3828" s="108"/>
      <c r="BA3828" s="108"/>
      <c r="BL3828" s="108"/>
      <c r="BM3828" s="108"/>
    </row>
    <row r="3829" spans="4:65" ht="12.75">
      <c r="D3829" s="108"/>
      <c r="E3829" s="108"/>
      <c r="X3829" s="108"/>
      <c r="AC3829" s="108"/>
      <c r="AZ3829" s="108"/>
      <c r="BA3829" s="108"/>
      <c r="BL3829" s="108"/>
      <c r="BM3829" s="108"/>
    </row>
    <row r="3830" spans="4:65" ht="12.75">
      <c r="D3830" s="108"/>
      <c r="E3830" s="108"/>
      <c r="X3830" s="108"/>
      <c r="AC3830" s="108"/>
      <c r="AZ3830" s="108"/>
      <c r="BA3830" s="108"/>
      <c r="BL3830" s="108"/>
      <c r="BM3830" s="108"/>
    </row>
    <row r="3831" spans="4:29" ht="12.75">
      <c r="D3831" s="108"/>
      <c r="E3831" s="108"/>
      <c r="X3831" s="108"/>
      <c r="AC3831" s="108"/>
    </row>
    <row r="3832" spans="4:65" ht="12.75">
      <c r="D3832" s="108"/>
      <c r="E3832" s="108"/>
      <c r="X3832" s="108"/>
      <c r="AC3832" s="108"/>
      <c r="AZ3832" s="108"/>
      <c r="BA3832" s="108"/>
      <c r="BL3832" s="108"/>
      <c r="BM3832" s="108"/>
    </row>
    <row r="3833" spans="4:65" ht="12.75">
      <c r="D3833" s="108"/>
      <c r="E3833" s="108"/>
      <c r="X3833" s="108"/>
      <c r="AC3833" s="108"/>
      <c r="AZ3833" s="108"/>
      <c r="BA3833" s="108"/>
      <c r="BL3833" s="108"/>
      <c r="BM3833" s="108"/>
    </row>
    <row r="3834" spans="4:65" ht="12.75">
      <c r="D3834" s="108"/>
      <c r="E3834" s="108"/>
      <c r="X3834" s="108"/>
      <c r="AC3834" s="108"/>
      <c r="AZ3834" s="108"/>
      <c r="BA3834" s="108"/>
      <c r="BL3834" s="108"/>
      <c r="BM3834" s="108"/>
    </row>
    <row r="3835" spans="4:65" ht="12.75">
      <c r="D3835" s="108"/>
      <c r="E3835" s="108"/>
      <c r="X3835" s="108"/>
      <c r="AC3835" s="108"/>
      <c r="AZ3835" s="108"/>
      <c r="BA3835" s="108"/>
      <c r="BL3835" s="108"/>
      <c r="BM3835" s="108"/>
    </row>
    <row r="3836" spans="4:65" ht="12.75">
      <c r="D3836" s="108"/>
      <c r="E3836" s="108"/>
      <c r="X3836" s="108"/>
      <c r="AC3836" s="108"/>
      <c r="AZ3836" s="108"/>
      <c r="BA3836" s="108"/>
      <c r="BL3836" s="108"/>
      <c r="BM3836" s="108"/>
    </row>
    <row r="3837" spans="4:65" ht="12.75">
      <c r="D3837" s="108"/>
      <c r="E3837" s="108"/>
      <c r="X3837" s="108"/>
      <c r="AC3837" s="108"/>
      <c r="AZ3837" s="108"/>
      <c r="BA3837" s="108"/>
      <c r="BL3837" s="108"/>
      <c r="BM3837" s="108"/>
    </row>
    <row r="3838" spans="4:65" ht="12.75">
      <c r="D3838" s="108"/>
      <c r="E3838" s="108"/>
      <c r="X3838" s="108"/>
      <c r="AC3838" s="108"/>
      <c r="AZ3838" s="108"/>
      <c r="BA3838" s="108"/>
      <c r="BL3838" s="108"/>
      <c r="BM3838" s="108"/>
    </row>
    <row r="3839" spans="4:65" ht="12.75">
      <c r="D3839" s="108"/>
      <c r="E3839" s="108"/>
      <c r="X3839" s="108"/>
      <c r="AC3839" s="108"/>
      <c r="AZ3839" s="108"/>
      <c r="BA3839" s="108"/>
      <c r="BL3839" s="108"/>
      <c r="BM3839" s="108"/>
    </row>
    <row r="3840" spans="4:65" ht="12.75">
      <c r="D3840" s="108"/>
      <c r="E3840" s="108"/>
      <c r="X3840" s="108"/>
      <c r="AC3840" s="108"/>
      <c r="AZ3840" s="108"/>
      <c r="BA3840" s="108"/>
      <c r="BL3840" s="108"/>
      <c r="BM3840" s="108"/>
    </row>
    <row r="3841" spans="4:64" ht="12.75">
      <c r="D3841" s="108"/>
      <c r="E3841" s="108"/>
      <c r="X3841" s="108"/>
      <c r="AC3841" s="108"/>
      <c r="AZ3841" s="108"/>
      <c r="BL3841" s="108"/>
    </row>
    <row r="3842" spans="4:64" ht="12.75">
      <c r="D3842" s="108"/>
      <c r="E3842" s="108"/>
      <c r="X3842" s="108"/>
      <c r="AC3842" s="108"/>
      <c r="AZ3842" s="108"/>
      <c r="BL3842" s="108"/>
    </row>
    <row r="3843" spans="4:65" ht="12.75">
      <c r="D3843" s="108"/>
      <c r="E3843" s="108"/>
      <c r="X3843" s="108"/>
      <c r="AC3843" s="108"/>
      <c r="AZ3843" s="108"/>
      <c r="BA3843" s="108"/>
      <c r="BL3843" s="108"/>
      <c r="BM3843" s="108"/>
    </row>
    <row r="3844" spans="4:65" ht="12.75">
      <c r="D3844" s="108"/>
      <c r="E3844" s="108"/>
      <c r="X3844" s="108"/>
      <c r="AC3844" s="108"/>
      <c r="AZ3844" s="108"/>
      <c r="BA3844" s="108"/>
      <c r="BL3844" s="108"/>
      <c r="BM3844" s="108"/>
    </row>
    <row r="3845" spans="4:65" ht="12.75">
      <c r="D3845" s="108"/>
      <c r="E3845" s="108"/>
      <c r="X3845" s="108"/>
      <c r="AC3845" s="108"/>
      <c r="AZ3845" s="108"/>
      <c r="BA3845" s="108"/>
      <c r="BL3845" s="108"/>
      <c r="BM3845" s="108"/>
    </row>
    <row r="3846" spans="4:65" ht="12.75">
      <c r="D3846" s="108"/>
      <c r="E3846" s="108"/>
      <c r="X3846" s="108"/>
      <c r="AC3846" s="108"/>
      <c r="AZ3846" s="108"/>
      <c r="BA3846" s="108"/>
      <c r="BL3846" s="108"/>
      <c r="BM3846" s="108"/>
    </row>
    <row r="3847" spans="4:65" ht="12.75">
      <c r="D3847" s="108"/>
      <c r="E3847" s="108"/>
      <c r="X3847" s="108"/>
      <c r="AC3847" s="108"/>
      <c r="AZ3847" s="108"/>
      <c r="BA3847" s="108"/>
      <c r="BL3847" s="108"/>
      <c r="BM3847" s="108"/>
    </row>
    <row r="3848" spans="4:65" ht="12.75">
      <c r="D3848" s="108"/>
      <c r="E3848" s="108"/>
      <c r="X3848" s="108"/>
      <c r="AC3848" s="108"/>
      <c r="AZ3848" s="108"/>
      <c r="BA3848" s="108"/>
      <c r="BL3848" s="108"/>
      <c r="BM3848" s="108"/>
    </row>
    <row r="3849" spans="4:65" ht="12.75">
      <c r="D3849" s="108"/>
      <c r="E3849" s="108"/>
      <c r="X3849" s="108"/>
      <c r="AC3849" s="108"/>
      <c r="AZ3849" s="108"/>
      <c r="BA3849" s="108"/>
      <c r="BL3849" s="108"/>
      <c r="BM3849" s="108"/>
    </row>
    <row r="3850" spans="4:65" ht="12.75">
      <c r="D3850" s="108"/>
      <c r="E3850" s="108"/>
      <c r="X3850" s="108"/>
      <c r="AC3850" s="108"/>
      <c r="AZ3850" s="108"/>
      <c r="BA3850" s="108"/>
      <c r="BL3850" s="108"/>
      <c r="BM3850" s="108"/>
    </row>
    <row r="3851" spans="4:29" ht="12.75">
      <c r="D3851" s="108"/>
      <c r="E3851" s="108"/>
      <c r="X3851" s="108"/>
      <c r="AC3851" s="108"/>
    </row>
    <row r="3852" spans="4:65" ht="12.75">
      <c r="D3852" s="108"/>
      <c r="E3852" s="108"/>
      <c r="X3852" s="108"/>
      <c r="AC3852" s="108"/>
      <c r="AZ3852" s="108"/>
      <c r="BA3852" s="108"/>
      <c r="BL3852" s="108"/>
      <c r="BM3852" s="108"/>
    </row>
    <row r="3853" spans="4:65" ht="12.75">
      <c r="D3853" s="108"/>
      <c r="E3853" s="108"/>
      <c r="X3853" s="108"/>
      <c r="AC3853" s="108"/>
      <c r="AZ3853" s="108"/>
      <c r="BA3853" s="108"/>
      <c r="BL3853" s="108"/>
      <c r="BM3853" s="108"/>
    </row>
    <row r="3854" spans="4:65" ht="12.75">
      <c r="D3854" s="108"/>
      <c r="E3854" s="108"/>
      <c r="X3854" s="108"/>
      <c r="AC3854" s="108"/>
      <c r="AZ3854" s="108"/>
      <c r="BA3854" s="108"/>
      <c r="BL3854" s="108"/>
      <c r="BM3854" s="108"/>
    </row>
    <row r="3855" spans="4:64" ht="12.75">
      <c r="D3855" s="108"/>
      <c r="E3855" s="108"/>
      <c r="X3855" s="108"/>
      <c r="AC3855" s="108"/>
      <c r="AZ3855" s="108"/>
      <c r="BL3855" s="108"/>
    </row>
    <row r="3856" spans="4:64" ht="12.75">
      <c r="D3856" s="108"/>
      <c r="E3856" s="108"/>
      <c r="X3856" s="108"/>
      <c r="AC3856" s="108"/>
      <c r="AZ3856" s="108"/>
      <c r="BL3856" s="108"/>
    </row>
    <row r="3857" spans="4:64" ht="12.75">
      <c r="D3857" s="108"/>
      <c r="E3857" s="108"/>
      <c r="X3857" s="108"/>
      <c r="AC3857" s="108"/>
      <c r="AZ3857" s="108"/>
      <c r="BL3857" s="108"/>
    </row>
    <row r="3858" spans="4:64" ht="12.75">
      <c r="D3858" s="108"/>
      <c r="E3858" s="108"/>
      <c r="X3858" s="108"/>
      <c r="AC3858" s="108"/>
      <c r="AZ3858" s="108"/>
      <c r="BL3858" s="108"/>
    </row>
    <row r="3859" spans="4:64" ht="12.75">
      <c r="D3859" s="108"/>
      <c r="E3859" s="108"/>
      <c r="X3859" s="108"/>
      <c r="AC3859" s="108"/>
      <c r="AZ3859" s="108"/>
      <c r="BL3859" s="108"/>
    </row>
    <row r="3860" spans="4:65" ht="12.75">
      <c r="D3860" s="108"/>
      <c r="E3860" s="108"/>
      <c r="X3860" s="108"/>
      <c r="AC3860" s="108"/>
      <c r="AZ3860" s="108"/>
      <c r="BA3860" s="108"/>
      <c r="BL3860" s="108"/>
      <c r="BM3860" s="108"/>
    </row>
    <row r="3861" spans="4:65" ht="12.75">
      <c r="D3861" s="108"/>
      <c r="E3861" s="108"/>
      <c r="X3861" s="108"/>
      <c r="AC3861" s="108"/>
      <c r="AZ3861" s="108"/>
      <c r="BA3861" s="108"/>
      <c r="BL3861" s="108"/>
      <c r="BM3861" s="108"/>
    </row>
    <row r="3862" spans="4:65" ht="12.75">
      <c r="D3862" s="108"/>
      <c r="E3862" s="108"/>
      <c r="X3862" s="108"/>
      <c r="AC3862" s="108"/>
      <c r="AZ3862" s="108"/>
      <c r="BA3862" s="108"/>
      <c r="BL3862" s="108"/>
      <c r="BM3862" s="108"/>
    </row>
    <row r="3863" spans="4:65" ht="12.75">
      <c r="D3863" s="108"/>
      <c r="E3863" s="108"/>
      <c r="X3863" s="108"/>
      <c r="AC3863" s="108"/>
      <c r="AZ3863" s="108"/>
      <c r="BA3863" s="108"/>
      <c r="BL3863" s="108"/>
      <c r="BM3863" s="108"/>
    </row>
    <row r="3864" spans="4:65" ht="12.75">
      <c r="D3864" s="108"/>
      <c r="E3864" s="108"/>
      <c r="X3864" s="108"/>
      <c r="AC3864" s="108"/>
      <c r="AZ3864" s="108"/>
      <c r="BA3864" s="108"/>
      <c r="BL3864" s="108"/>
      <c r="BM3864" s="108"/>
    </row>
    <row r="3865" spans="4:65" ht="12.75">
      <c r="D3865" s="108"/>
      <c r="E3865" s="108"/>
      <c r="X3865" s="108"/>
      <c r="AC3865" s="108"/>
      <c r="AZ3865" s="108"/>
      <c r="BA3865" s="108"/>
      <c r="BL3865" s="108"/>
      <c r="BM3865" s="108"/>
    </row>
    <row r="3866" spans="4:64" ht="12.75">
      <c r="D3866" s="108"/>
      <c r="E3866" s="108"/>
      <c r="X3866" s="108"/>
      <c r="AC3866" s="108"/>
      <c r="AZ3866" s="108"/>
      <c r="BL3866" s="108"/>
    </row>
    <row r="3867" spans="4:65" ht="12.75">
      <c r="D3867" s="108"/>
      <c r="E3867" s="108"/>
      <c r="X3867" s="108"/>
      <c r="AC3867" s="108"/>
      <c r="AZ3867" s="108"/>
      <c r="BA3867" s="108"/>
      <c r="BL3867" s="108"/>
      <c r="BM3867" s="108"/>
    </row>
    <row r="3868" spans="4:65" ht="12.75">
      <c r="D3868" s="108"/>
      <c r="E3868" s="108"/>
      <c r="X3868" s="108"/>
      <c r="AC3868" s="108"/>
      <c r="AZ3868" s="108"/>
      <c r="BA3868" s="108"/>
      <c r="BL3868" s="108"/>
      <c r="BM3868" s="108"/>
    </row>
    <row r="3869" spans="4:65" ht="12.75">
      <c r="D3869" s="108"/>
      <c r="E3869" s="108"/>
      <c r="X3869" s="108"/>
      <c r="AC3869" s="108"/>
      <c r="AZ3869" s="108"/>
      <c r="BA3869" s="108"/>
      <c r="BL3869" s="108"/>
      <c r="BM3869" s="108"/>
    </row>
    <row r="3870" spans="4:64" ht="12.75">
      <c r="D3870" s="108"/>
      <c r="E3870" s="108"/>
      <c r="X3870" s="108"/>
      <c r="AC3870" s="108"/>
      <c r="AZ3870" s="108"/>
      <c r="BL3870" s="108"/>
    </row>
    <row r="3871" spans="4:29" ht="12.75">
      <c r="D3871" s="108"/>
      <c r="E3871" s="108"/>
      <c r="X3871" s="108"/>
      <c r="AC3871" s="108"/>
    </row>
    <row r="3872" spans="4:65" ht="12.75">
      <c r="D3872" s="108"/>
      <c r="E3872" s="108"/>
      <c r="X3872" s="108"/>
      <c r="AC3872" s="108"/>
      <c r="AZ3872" s="108"/>
      <c r="BA3872" s="108"/>
      <c r="BL3872" s="108"/>
      <c r="BM3872" s="108"/>
    </row>
    <row r="3873" spans="4:65" ht="12.75">
      <c r="D3873" s="108"/>
      <c r="E3873" s="108"/>
      <c r="X3873" s="108"/>
      <c r="AC3873" s="108"/>
      <c r="AZ3873" s="108"/>
      <c r="BA3873" s="108"/>
      <c r="BL3873" s="108"/>
      <c r="BM3873" s="108"/>
    </row>
    <row r="3874" spans="4:65" ht="12.75">
      <c r="D3874" s="108"/>
      <c r="E3874" s="108"/>
      <c r="X3874" s="108"/>
      <c r="AC3874" s="108"/>
      <c r="AZ3874" s="108"/>
      <c r="BA3874" s="108"/>
      <c r="BL3874" s="108"/>
      <c r="BM3874" s="108"/>
    </row>
    <row r="3875" spans="4:65" ht="12.75">
      <c r="D3875" s="108"/>
      <c r="E3875" s="108"/>
      <c r="X3875" s="108"/>
      <c r="AC3875" s="108"/>
      <c r="AZ3875" s="108"/>
      <c r="BA3875" s="108"/>
      <c r="BL3875" s="108"/>
      <c r="BM3875" s="108"/>
    </row>
    <row r="3876" spans="4:65" ht="12.75">
      <c r="D3876" s="108"/>
      <c r="E3876" s="108"/>
      <c r="X3876" s="108"/>
      <c r="AC3876" s="108"/>
      <c r="AZ3876" s="108"/>
      <c r="BA3876" s="108"/>
      <c r="BL3876" s="108"/>
      <c r="BM3876" s="108"/>
    </row>
    <row r="3877" spans="4:65" ht="12.75">
      <c r="D3877" s="108"/>
      <c r="E3877" s="108"/>
      <c r="X3877" s="108"/>
      <c r="AC3877" s="108"/>
      <c r="AZ3877" s="108"/>
      <c r="BA3877" s="108"/>
      <c r="BL3877" s="108"/>
      <c r="BM3877" s="108"/>
    </row>
    <row r="3878" spans="4:65" ht="12.75">
      <c r="D3878" s="108"/>
      <c r="E3878" s="108"/>
      <c r="X3878" s="108"/>
      <c r="AC3878" s="108"/>
      <c r="AZ3878" s="108"/>
      <c r="BA3878" s="108"/>
      <c r="BL3878" s="108"/>
      <c r="BM3878" s="108"/>
    </row>
    <row r="3879" spans="4:65" ht="12.75">
      <c r="D3879" s="108"/>
      <c r="E3879" s="108"/>
      <c r="X3879" s="108"/>
      <c r="AC3879" s="108"/>
      <c r="AZ3879" s="108"/>
      <c r="BA3879" s="108"/>
      <c r="BL3879" s="108"/>
      <c r="BM3879" s="108"/>
    </row>
    <row r="3880" spans="4:65" ht="12.75">
      <c r="D3880" s="108"/>
      <c r="E3880" s="108"/>
      <c r="X3880" s="108"/>
      <c r="AC3880" s="108"/>
      <c r="AZ3880" s="108"/>
      <c r="BA3880" s="108"/>
      <c r="BL3880" s="108"/>
      <c r="BM3880" s="108"/>
    </row>
    <row r="3881" spans="4:65" ht="12.75">
      <c r="D3881" s="108"/>
      <c r="E3881" s="108"/>
      <c r="X3881" s="108"/>
      <c r="AC3881" s="108"/>
      <c r="AZ3881" s="108"/>
      <c r="BA3881" s="108"/>
      <c r="BL3881" s="108"/>
      <c r="BM3881" s="108"/>
    </row>
    <row r="3882" spans="4:65" ht="12.75">
      <c r="D3882" s="108"/>
      <c r="E3882" s="108"/>
      <c r="X3882" s="108"/>
      <c r="AC3882" s="108"/>
      <c r="AZ3882" s="108"/>
      <c r="BA3882" s="108"/>
      <c r="BL3882" s="108"/>
      <c r="BM3882" s="108"/>
    </row>
    <row r="3883" spans="4:65" ht="12.75">
      <c r="D3883" s="108"/>
      <c r="E3883" s="108"/>
      <c r="X3883" s="108"/>
      <c r="AC3883" s="108"/>
      <c r="AZ3883" s="108"/>
      <c r="BA3883" s="108"/>
      <c r="BL3883" s="108"/>
      <c r="BM3883" s="108"/>
    </row>
    <row r="3884" spans="4:65" ht="12.75">
      <c r="D3884" s="108"/>
      <c r="E3884" s="108"/>
      <c r="X3884" s="108"/>
      <c r="AC3884" s="108"/>
      <c r="AZ3884" s="108"/>
      <c r="BA3884" s="108"/>
      <c r="BL3884" s="108"/>
      <c r="BM3884" s="108"/>
    </row>
    <row r="3885" spans="4:65" ht="12.75">
      <c r="D3885" s="108"/>
      <c r="E3885" s="108"/>
      <c r="X3885" s="108"/>
      <c r="AC3885" s="108"/>
      <c r="AZ3885" s="108"/>
      <c r="BA3885" s="108"/>
      <c r="BL3885" s="108"/>
      <c r="BM3885" s="108"/>
    </row>
    <row r="3886" spans="4:65" ht="12.75">
      <c r="D3886" s="108"/>
      <c r="E3886" s="108"/>
      <c r="X3886" s="108"/>
      <c r="AC3886" s="108"/>
      <c r="AZ3886" s="108"/>
      <c r="BA3886" s="108"/>
      <c r="BL3886" s="108"/>
      <c r="BM3886" s="108"/>
    </row>
    <row r="3887" spans="4:65" ht="12.75">
      <c r="D3887" s="108"/>
      <c r="E3887" s="108"/>
      <c r="X3887" s="108"/>
      <c r="AC3887" s="108"/>
      <c r="AZ3887" s="108"/>
      <c r="BA3887" s="108"/>
      <c r="BL3887" s="108"/>
      <c r="BM3887" s="108"/>
    </row>
    <row r="3888" spans="4:65" ht="12.75">
      <c r="D3888" s="108"/>
      <c r="E3888" s="108"/>
      <c r="X3888" s="108"/>
      <c r="AC3888" s="108"/>
      <c r="AZ3888" s="108"/>
      <c r="BA3888" s="108"/>
      <c r="BL3888" s="108"/>
      <c r="BM3888" s="108"/>
    </row>
    <row r="3889" spans="4:65" ht="12.75">
      <c r="D3889" s="108"/>
      <c r="E3889" s="108"/>
      <c r="X3889" s="108"/>
      <c r="AC3889" s="108"/>
      <c r="AZ3889" s="108"/>
      <c r="BA3889" s="108"/>
      <c r="BL3889" s="108"/>
      <c r="BM3889" s="108"/>
    </row>
    <row r="3890" spans="4:64" ht="12.75">
      <c r="D3890" s="108"/>
      <c r="E3890" s="108"/>
      <c r="X3890" s="108"/>
      <c r="AC3890" s="108"/>
      <c r="AZ3890" s="108"/>
      <c r="BL3890" s="108"/>
    </row>
    <row r="3891" spans="4:65" ht="12.75">
      <c r="D3891" s="108"/>
      <c r="E3891" s="108"/>
      <c r="X3891" s="108"/>
      <c r="AC3891" s="108"/>
      <c r="AZ3891" s="108"/>
      <c r="BA3891" s="108"/>
      <c r="BL3891" s="108"/>
      <c r="BM3891" s="108"/>
    </row>
    <row r="3892" spans="4:65" ht="12.75">
      <c r="D3892" s="108"/>
      <c r="E3892" s="108"/>
      <c r="X3892" s="108"/>
      <c r="AC3892" s="108"/>
      <c r="AZ3892" s="108"/>
      <c r="BA3892" s="108"/>
      <c r="BL3892" s="108"/>
      <c r="BM3892" s="108"/>
    </row>
    <row r="3893" spans="4:65" ht="12.75">
      <c r="D3893" s="108"/>
      <c r="E3893" s="108"/>
      <c r="X3893" s="108"/>
      <c r="AC3893" s="108"/>
      <c r="AZ3893" s="108"/>
      <c r="BA3893" s="108"/>
      <c r="BL3893" s="108"/>
      <c r="BM3893" s="108"/>
    </row>
    <row r="3894" spans="4:65" ht="12.75">
      <c r="D3894" s="108"/>
      <c r="E3894" s="108"/>
      <c r="X3894" s="108"/>
      <c r="AC3894" s="108"/>
      <c r="AZ3894" s="108"/>
      <c r="BA3894" s="108"/>
      <c r="BL3894" s="108"/>
      <c r="BM3894" s="108"/>
    </row>
    <row r="3895" spans="4:65" ht="12.75">
      <c r="D3895" s="108"/>
      <c r="E3895" s="108"/>
      <c r="X3895" s="108"/>
      <c r="AC3895" s="108"/>
      <c r="AZ3895" s="108"/>
      <c r="BA3895" s="108"/>
      <c r="BL3895" s="108"/>
      <c r="BM3895" s="108"/>
    </row>
    <row r="3896" spans="4:65" ht="12.75">
      <c r="D3896" s="108"/>
      <c r="E3896" s="108"/>
      <c r="X3896" s="108"/>
      <c r="AC3896" s="108"/>
      <c r="AZ3896" s="108"/>
      <c r="BA3896" s="108"/>
      <c r="BL3896" s="108"/>
      <c r="BM3896" s="108"/>
    </row>
    <row r="3897" spans="4:65" ht="12.75">
      <c r="D3897" s="108"/>
      <c r="E3897" s="108"/>
      <c r="X3897" s="108"/>
      <c r="AC3897" s="108"/>
      <c r="AZ3897" s="108"/>
      <c r="BA3897" s="108"/>
      <c r="BL3897" s="108"/>
      <c r="BM3897" s="108"/>
    </row>
    <row r="3898" spans="4:65" ht="12.75">
      <c r="D3898" s="108"/>
      <c r="E3898" s="108"/>
      <c r="X3898" s="108"/>
      <c r="AC3898" s="108"/>
      <c r="AZ3898" s="108"/>
      <c r="BA3898" s="108"/>
      <c r="BL3898" s="108"/>
      <c r="BM3898" s="108"/>
    </row>
    <row r="3899" spans="4:65" ht="12.75">
      <c r="D3899" s="108"/>
      <c r="E3899" s="108"/>
      <c r="X3899" s="108"/>
      <c r="AC3899" s="108"/>
      <c r="AZ3899" s="108"/>
      <c r="BA3899" s="108"/>
      <c r="BL3899" s="108"/>
      <c r="BM3899" s="108"/>
    </row>
    <row r="3900" spans="4:65" ht="12.75">
      <c r="D3900" s="108"/>
      <c r="E3900" s="108"/>
      <c r="X3900" s="108"/>
      <c r="AC3900" s="108"/>
      <c r="AZ3900" s="108"/>
      <c r="BA3900" s="108"/>
      <c r="BL3900" s="108"/>
      <c r="BM3900" s="108"/>
    </row>
    <row r="3901" spans="4:65" ht="12.75">
      <c r="D3901" s="108"/>
      <c r="E3901" s="108"/>
      <c r="X3901" s="108"/>
      <c r="AC3901" s="108"/>
      <c r="AZ3901" s="108"/>
      <c r="BA3901" s="108"/>
      <c r="BL3901" s="108"/>
      <c r="BM3901" s="108"/>
    </row>
    <row r="3902" spans="4:65" ht="12.75">
      <c r="D3902" s="108"/>
      <c r="E3902" s="108"/>
      <c r="X3902" s="108"/>
      <c r="AC3902" s="108"/>
      <c r="AZ3902" s="108"/>
      <c r="BA3902" s="108"/>
      <c r="BL3902" s="108"/>
      <c r="BM3902" s="108"/>
    </row>
    <row r="3903" spans="4:65" ht="12.75">
      <c r="D3903" s="108"/>
      <c r="E3903" s="108"/>
      <c r="X3903" s="108"/>
      <c r="AC3903" s="108"/>
      <c r="AZ3903" s="108"/>
      <c r="BA3903" s="108"/>
      <c r="BL3903" s="108"/>
      <c r="BM3903" s="108"/>
    </row>
    <row r="3904" spans="4:65" ht="12.75">
      <c r="D3904" s="108"/>
      <c r="E3904" s="108"/>
      <c r="X3904" s="108"/>
      <c r="AC3904" s="108"/>
      <c r="AZ3904" s="108"/>
      <c r="BA3904" s="108"/>
      <c r="BL3904" s="108"/>
      <c r="BM3904" s="108"/>
    </row>
    <row r="3905" spans="4:65" ht="12.75">
      <c r="D3905" s="108"/>
      <c r="E3905" s="108"/>
      <c r="X3905" s="108"/>
      <c r="AC3905" s="108"/>
      <c r="AZ3905" s="108"/>
      <c r="BA3905" s="108"/>
      <c r="BL3905" s="108"/>
      <c r="BM3905" s="108"/>
    </row>
    <row r="3906" spans="4:65" ht="12.75">
      <c r="D3906" s="108"/>
      <c r="E3906" s="108"/>
      <c r="X3906" s="108"/>
      <c r="AC3906" s="108"/>
      <c r="AZ3906" s="108"/>
      <c r="BA3906" s="108"/>
      <c r="BL3906" s="108"/>
      <c r="BM3906" s="108"/>
    </row>
    <row r="3907" spans="4:65" ht="12.75">
      <c r="D3907" s="108"/>
      <c r="E3907" s="108"/>
      <c r="X3907" s="108"/>
      <c r="AC3907" s="108"/>
      <c r="AZ3907" s="108"/>
      <c r="BA3907" s="108"/>
      <c r="BL3907" s="108"/>
      <c r="BM3907" s="108"/>
    </row>
    <row r="3908" spans="4:65" ht="12.75">
      <c r="D3908" s="108"/>
      <c r="E3908" s="108"/>
      <c r="X3908" s="108"/>
      <c r="AC3908" s="108"/>
      <c r="AZ3908" s="108"/>
      <c r="BA3908" s="108"/>
      <c r="BL3908" s="108"/>
      <c r="BM3908" s="108"/>
    </row>
    <row r="3909" spans="4:65" ht="12.75">
      <c r="D3909" s="108"/>
      <c r="E3909" s="108"/>
      <c r="X3909" s="108"/>
      <c r="AC3909" s="108"/>
      <c r="AZ3909" s="108"/>
      <c r="BA3909" s="108"/>
      <c r="BL3909" s="108"/>
      <c r="BM3909" s="108"/>
    </row>
    <row r="3910" spans="4:65" ht="12.75">
      <c r="D3910" s="108"/>
      <c r="E3910" s="108"/>
      <c r="X3910" s="108"/>
      <c r="AC3910" s="108"/>
      <c r="AZ3910" s="108"/>
      <c r="BA3910" s="108"/>
      <c r="BL3910" s="108"/>
      <c r="BM3910" s="108"/>
    </row>
    <row r="3911" spans="4:65" ht="12.75">
      <c r="D3911" s="108"/>
      <c r="E3911" s="108"/>
      <c r="X3911" s="108"/>
      <c r="AC3911" s="108"/>
      <c r="AZ3911" s="108"/>
      <c r="BA3911" s="108"/>
      <c r="BL3911" s="108"/>
      <c r="BM3911" s="108"/>
    </row>
    <row r="3912" spans="4:65" ht="12.75">
      <c r="D3912" s="108"/>
      <c r="E3912" s="108"/>
      <c r="X3912" s="108"/>
      <c r="AC3912" s="108"/>
      <c r="AZ3912" s="108"/>
      <c r="BA3912" s="108"/>
      <c r="BL3912" s="108"/>
      <c r="BM3912" s="108"/>
    </row>
    <row r="3913" spans="4:65" ht="12.75">
      <c r="D3913" s="108"/>
      <c r="E3913" s="108"/>
      <c r="X3913" s="108"/>
      <c r="AC3913" s="108"/>
      <c r="AZ3913" s="108"/>
      <c r="BA3913" s="108"/>
      <c r="BL3913" s="108"/>
      <c r="BM3913" s="108"/>
    </row>
    <row r="3914" spans="4:65" ht="12.75">
      <c r="D3914" s="108"/>
      <c r="E3914" s="108"/>
      <c r="X3914" s="108"/>
      <c r="AC3914" s="108"/>
      <c r="AZ3914" s="108"/>
      <c r="BA3914" s="108"/>
      <c r="BL3914" s="108"/>
      <c r="BM3914" s="108"/>
    </row>
    <row r="3915" spans="4:65" ht="12.75">
      <c r="D3915" s="108"/>
      <c r="E3915" s="108"/>
      <c r="X3915" s="108"/>
      <c r="AC3915" s="108"/>
      <c r="AZ3915" s="108"/>
      <c r="BA3915" s="108"/>
      <c r="BL3915" s="108"/>
      <c r="BM3915" s="108"/>
    </row>
    <row r="3916" spans="4:65" ht="12.75">
      <c r="D3916" s="108"/>
      <c r="E3916" s="108"/>
      <c r="X3916" s="108"/>
      <c r="AC3916" s="108"/>
      <c r="AZ3916" s="108"/>
      <c r="BA3916" s="108"/>
      <c r="BL3916" s="108"/>
      <c r="BM3916" s="108"/>
    </row>
    <row r="3917" spans="4:65" ht="12.75">
      <c r="D3917" s="108"/>
      <c r="E3917" s="108"/>
      <c r="X3917" s="108"/>
      <c r="AC3917" s="108"/>
      <c r="AZ3917" s="108"/>
      <c r="BA3917" s="108"/>
      <c r="BL3917" s="108"/>
      <c r="BM3917" s="108"/>
    </row>
    <row r="3918" spans="4:65" ht="12.75">
      <c r="D3918" s="108"/>
      <c r="E3918" s="108"/>
      <c r="X3918" s="108"/>
      <c r="AC3918" s="108"/>
      <c r="AZ3918" s="108"/>
      <c r="BA3918" s="108"/>
      <c r="BL3918" s="108"/>
      <c r="BM3918" s="108"/>
    </row>
    <row r="3919" spans="4:65" ht="12.75">
      <c r="D3919" s="108"/>
      <c r="E3919" s="108"/>
      <c r="X3919" s="108"/>
      <c r="AC3919" s="108"/>
      <c r="AZ3919" s="108"/>
      <c r="BA3919" s="108"/>
      <c r="BL3919" s="108"/>
      <c r="BM3919" s="108"/>
    </row>
    <row r="3920" spans="4:65" ht="12.75">
      <c r="D3920" s="108"/>
      <c r="E3920" s="108"/>
      <c r="X3920" s="108"/>
      <c r="AC3920" s="108"/>
      <c r="AZ3920" s="108"/>
      <c r="BA3920" s="108"/>
      <c r="BL3920" s="108"/>
      <c r="BM3920" s="108"/>
    </row>
    <row r="3921" spans="4:65" ht="12.75">
      <c r="D3921" s="108"/>
      <c r="E3921" s="108"/>
      <c r="X3921" s="108"/>
      <c r="AC3921" s="108"/>
      <c r="AZ3921" s="108"/>
      <c r="BA3921" s="108"/>
      <c r="BL3921" s="108"/>
      <c r="BM3921" s="108"/>
    </row>
    <row r="3922" spans="4:65" ht="12.75">
      <c r="D3922" s="108"/>
      <c r="E3922" s="108"/>
      <c r="X3922" s="108"/>
      <c r="AC3922" s="108"/>
      <c r="AZ3922" s="108"/>
      <c r="BA3922" s="108"/>
      <c r="BL3922" s="108"/>
      <c r="BM3922" s="108"/>
    </row>
    <row r="3923" spans="4:65" ht="12.75">
      <c r="D3923" s="108"/>
      <c r="E3923" s="108"/>
      <c r="X3923" s="108"/>
      <c r="AC3923" s="108"/>
      <c r="AZ3923" s="108"/>
      <c r="BA3923" s="108"/>
      <c r="BL3923" s="108"/>
      <c r="BM3923" s="108"/>
    </row>
    <row r="3924" spans="4:65" ht="12.75">
      <c r="D3924" s="108"/>
      <c r="E3924" s="108"/>
      <c r="X3924" s="108"/>
      <c r="AC3924" s="108"/>
      <c r="AZ3924" s="108"/>
      <c r="BA3924" s="108"/>
      <c r="BL3924" s="108"/>
      <c r="BM3924" s="108"/>
    </row>
    <row r="3925" spans="4:65" ht="12.75">
      <c r="D3925" s="108"/>
      <c r="E3925" s="108"/>
      <c r="X3925" s="108"/>
      <c r="AC3925" s="108"/>
      <c r="AZ3925" s="108"/>
      <c r="BA3925" s="108"/>
      <c r="BL3925" s="108"/>
      <c r="BM3925" s="108"/>
    </row>
    <row r="3926" spans="4:65" ht="12.75">
      <c r="D3926" s="108"/>
      <c r="E3926" s="108"/>
      <c r="X3926" s="108"/>
      <c r="AC3926" s="108"/>
      <c r="AZ3926" s="108"/>
      <c r="BA3926" s="108"/>
      <c r="BL3926" s="108"/>
      <c r="BM3926" s="108"/>
    </row>
    <row r="3927" spans="4:65" ht="12.75">
      <c r="D3927" s="108"/>
      <c r="E3927" s="108"/>
      <c r="X3927" s="108"/>
      <c r="AC3927" s="108"/>
      <c r="AZ3927" s="108"/>
      <c r="BA3927" s="108"/>
      <c r="BL3927" s="108"/>
      <c r="BM3927" s="108"/>
    </row>
    <row r="3928" spans="4:65" ht="12.75">
      <c r="D3928" s="108"/>
      <c r="E3928" s="108"/>
      <c r="X3928" s="108"/>
      <c r="AC3928" s="108"/>
      <c r="AZ3928" s="108"/>
      <c r="BA3928" s="108"/>
      <c r="BL3928" s="108"/>
      <c r="BM3928" s="108"/>
    </row>
    <row r="3929" spans="4:65" ht="12.75">
      <c r="D3929" s="108"/>
      <c r="E3929" s="108"/>
      <c r="X3929" s="108"/>
      <c r="AC3929" s="108"/>
      <c r="AZ3929" s="108"/>
      <c r="BA3929" s="108"/>
      <c r="BL3929" s="108"/>
      <c r="BM3929" s="108"/>
    </row>
    <row r="3930" spans="4:65" ht="12.75">
      <c r="D3930" s="108"/>
      <c r="E3930" s="108"/>
      <c r="X3930" s="108"/>
      <c r="AC3930" s="108"/>
      <c r="AZ3930" s="108"/>
      <c r="BA3930" s="108"/>
      <c r="BL3930" s="108"/>
      <c r="BM3930" s="108"/>
    </row>
    <row r="3931" spans="4:65" ht="12.75">
      <c r="D3931" s="108"/>
      <c r="E3931" s="108"/>
      <c r="X3931" s="108"/>
      <c r="AC3931" s="108"/>
      <c r="AZ3931" s="108"/>
      <c r="BA3931" s="108"/>
      <c r="BL3931" s="108"/>
      <c r="BM3931" s="108"/>
    </row>
    <row r="3932" spans="4:65" ht="12.75">
      <c r="D3932" s="108"/>
      <c r="E3932" s="108"/>
      <c r="X3932" s="108"/>
      <c r="AC3932" s="108"/>
      <c r="AZ3932" s="108"/>
      <c r="BA3932" s="108"/>
      <c r="BL3932" s="108"/>
      <c r="BM3932" s="108"/>
    </row>
    <row r="3933" spans="4:65" ht="12.75">
      <c r="D3933" s="108"/>
      <c r="E3933" s="108"/>
      <c r="X3933" s="108"/>
      <c r="AC3933" s="108"/>
      <c r="AZ3933" s="108"/>
      <c r="BA3933" s="108"/>
      <c r="BL3933" s="108"/>
      <c r="BM3933" s="108"/>
    </row>
    <row r="3934" spans="4:65" ht="12.75">
      <c r="D3934" s="108"/>
      <c r="E3934" s="108"/>
      <c r="X3934" s="108"/>
      <c r="AC3934" s="108"/>
      <c r="AZ3934" s="108"/>
      <c r="BA3934" s="108"/>
      <c r="BL3934" s="108"/>
      <c r="BM3934" s="108"/>
    </row>
    <row r="3935" spans="4:65" ht="12.75">
      <c r="D3935" s="108"/>
      <c r="E3935" s="108"/>
      <c r="X3935" s="108"/>
      <c r="AC3935" s="108"/>
      <c r="AZ3935" s="108"/>
      <c r="BA3935" s="108"/>
      <c r="BL3935" s="108"/>
      <c r="BM3935" s="108"/>
    </row>
    <row r="3936" spans="4:65" ht="12.75">
      <c r="D3936" s="108"/>
      <c r="E3936" s="108"/>
      <c r="X3936" s="108"/>
      <c r="AC3936" s="108"/>
      <c r="AZ3936" s="108"/>
      <c r="BA3936" s="108"/>
      <c r="BL3936" s="108"/>
      <c r="BM3936" s="108"/>
    </row>
    <row r="3937" spans="4:65" ht="12.75">
      <c r="D3937" s="108"/>
      <c r="E3937" s="108"/>
      <c r="X3937" s="108"/>
      <c r="AC3937" s="108"/>
      <c r="AZ3937" s="108"/>
      <c r="BA3937" s="108"/>
      <c r="BL3937" s="108"/>
      <c r="BM3937" s="108"/>
    </row>
    <row r="3938" spans="4:65" ht="12.75">
      <c r="D3938" s="108"/>
      <c r="E3938" s="108"/>
      <c r="X3938" s="108"/>
      <c r="AC3938" s="108"/>
      <c r="AZ3938" s="108"/>
      <c r="BA3938" s="108"/>
      <c r="BL3938" s="108"/>
      <c r="BM3938" s="108"/>
    </row>
    <row r="3939" spans="4:65" ht="12.75">
      <c r="D3939" s="108"/>
      <c r="E3939" s="108"/>
      <c r="X3939" s="108"/>
      <c r="AC3939" s="108"/>
      <c r="AZ3939" s="108"/>
      <c r="BA3939" s="108"/>
      <c r="BL3939" s="108"/>
      <c r="BM3939" s="108"/>
    </row>
    <row r="3940" spans="4:65" ht="12.75">
      <c r="D3940" s="108"/>
      <c r="E3940" s="108"/>
      <c r="X3940" s="108"/>
      <c r="AC3940" s="108"/>
      <c r="AZ3940" s="108"/>
      <c r="BA3940" s="108"/>
      <c r="BL3940" s="108"/>
      <c r="BM3940" s="108"/>
    </row>
    <row r="3941" spans="4:65" ht="12.75">
      <c r="D3941" s="108"/>
      <c r="E3941" s="108"/>
      <c r="X3941" s="108"/>
      <c r="AC3941" s="108"/>
      <c r="AZ3941" s="108"/>
      <c r="BA3941" s="108"/>
      <c r="BL3941" s="108"/>
      <c r="BM3941" s="108"/>
    </row>
    <row r="3942" spans="4:65" ht="12.75">
      <c r="D3942" s="108"/>
      <c r="E3942" s="108"/>
      <c r="X3942" s="108"/>
      <c r="AC3942" s="108"/>
      <c r="AZ3942" s="108"/>
      <c r="BA3942" s="108"/>
      <c r="BL3942" s="108"/>
      <c r="BM3942" s="108"/>
    </row>
    <row r="3943" spans="4:65" ht="12.75">
      <c r="D3943" s="108"/>
      <c r="E3943" s="108"/>
      <c r="X3943" s="108"/>
      <c r="AC3943" s="108"/>
      <c r="AZ3943" s="108"/>
      <c r="BA3943" s="108"/>
      <c r="BL3943" s="108"/>
      <c r="BM3943" s="108"/>
    </row>
    <row r="3944" spans="4:65" ht="12.75">
      <c r="D3944" s="108"/>
      <c r="E3944" s="108"/>
      <c r="X3944" s="108"/>
      <c r="AC3944" s="108"/>
      <c r="AZ3944" s="108"/>
      <c r="BA3944" s="108"/>
      <c r="BL3944" s="108"/>
      <c r="BM3944" s="108"/>
    </row>
    <row r="3945" spans="4:65" ht="12.75">
      <c r="D3945" s="108"/>
      <c r="E3945" s="108"/>
      <c r="X3945" s="108"/>
      <c r="AC3945" s="108"/>
      <c r="AZ3945" s="108"/>
      <c r="BA3945" s="108"/>
      <c r="BL3945" s="108"/>
      <c r="BM3945" s="108"/>
    </row>
    <row r="3946" spans="4:65" ht="12.75">
      <c r="D3946" s="108"/>
      <c r="E3946" s="108"/>
      <c r="X3946" s="108"/>
      <c r="AC3946" s="108"/>
      <c r="AZ3946" s="108"/>
      <c r="BA3946" s="108"/>
      <c r="BL3946" s="108"/>
      <c r="BM3946" s="108"/>
    </row>
    <row r="3947" spans="4:65" ht="12.75">
      <c r="D3947" s="108"/>
      <c r="E3947" s="108"/>
      <c r="X3947" s="108"/>
      <c r="AC3947" s="108"/>
      <c r="AZ3947" s="108"/>
      <c r="BA3947" s="108"/>
      <c r="BL3947" s="108"/>
      <c r="BM3947" s="108"/>
    </row>
    <row r="3948" spans="4:65" ht="12.75">
      <c r="D3948" s="108"/>
      <c r="E3948" s="108"/>
      <c r="X3948" s="108"/>
      <c r="AC3948" s="108"/>
      <c r="AZ3948" s="108"/>
      <c r="BA3948" s="108"/>
      <c r="BL3948" s="108"/>
      <c r="BM3948" s="108"/>
    </row>
    <row r="3949" spans="4:65" ht="12.75">
      <c r="D3949" s="108"/>
      <c r="E3949" s="108"/>
      <c r="X3949" s="108"/>
      <c r="AC3949" s="108"/>
      <c r="AZ3949" s="108"/>
      <c r="BA3949" s="108"/>
      <c r="BL3949" s="108"/>
      <c r="BM3949" s="108"/>
    </row>
    <row r="3950" spans="4:65" ht="12.75">
      <c r="D3950" s="108"/>
      <c r="E3950" s="108"/>
      <c r="X3950" s="108"/>
      <c r="AC3950" s="108"/>
      <c r="AZ3950" s="108"/>
      <c r="BA3950" s="108"/>
      <c r="BL3950" s="108"/>
      <c r="BM3950" s="108"/>
    </row>
    <row r="3951" spans="4:65" ht="12.75">
      <c r="D3951" s="108"/>
      <c r="E3951" s="108"/>
      <c r="X3951" s="108"/>
      <c r="AC3951" s="108"/>
      <c r="AZ3951" s="108"/>
      <c r="BA3951" s="108"/>
      <c r="BL3951" s="108"/>
      <c r="BM3951" s="108"/>
    </row>
    <row r="3952" spans="4:65" ht="12.75">
      <c r="D3952" s="108"/>
      <c r="E3952" s="108"/>
      <c r="X3952" s="108"/>
      <c r="AC3952" s="108"/>
      <c r="AZ3952" s="108"/>
      <c r="BA3952" s="108"/>
      <c r="BL3952" s="108"/>
      <c r="BM3952" s="108"/>
    </row>
    <row r="3953" spans="4:65" ht="12.75">
      <c r="D3953" s="108"/>
      <c r="E3953" s="108"/>
      <c r="X3953" s="108"/>
      <c r="AC3953" s="108"/>
      <c r="AZ3953" s="108"/>
      <c r="BA3953" s="108"/>
      <c r="BL3953" s="108"/>
      <c r="BM3953" s="108"/>
    </row>
    <row r="3954" spans="4:65" ht="12.75">
      <c r="D3954" s="108"/>
      <c r="E3954" s="108"/>
      <c r="X3954" s="108"/>
      <c r="AC3954" s="108"/>
      <c r="AZ3954" s="108"/>
      <c r="BA3954" s="108"/>
      <c r="BL3954" s="108"/>
      <c r="BM3954" s="108"/>
    </row>
    <row r="3955" spans="4:65" ht="12.75">
      <c r="D3955" s="108"/>
      <c r="E3955" s="108"/>
      <c r="X3955" s="108"/>
      <c r="AC3955" s="108"/>
      <c r="AZ3955" s="108"/>
      <c r="BA3955" s="108"/>
      <c r="BL3955" s="108"/>
      <c r="BM3955" s="108"/>
    </row>
    <row r="3956" spans="4:65" ht="12.75">
      <c r="D3956" s="108"/>
      <c r="E3956" s="108"/>
      <c r="X3956" s="108"/>
      <c r="AC3956" s="108"/>
      <c r="AZ3956" s="108"/>
      <c r="BA3956" s="108"/>
      <c r="BL3956" s="108"/>
      <c r="BM3956" s="108"/>
    </row>
    <row r="3957" spans="4:65" ht="12.75">
      <c r="D3957" s="108"/>
      <c r="E3957" s="108"/>
      <c r="X3957" s="108"/>
      <c r="AC3957" s="108"/>
      <c r="AZ3957" s="108"/>
      <c r="BA3957" s="108"/>
      <c r="BL3957" s="108"/>
      <c r="BM3957" s="108"/>
    </row>
    <row r="3958" spans="4:65" ht="12.75">
      <c r="D3958" s="108"/>
      <c r="E3958" s="108"/>
      <c r="X3958" s="108"/>
      <c r="AC3958" s="108"/>
      <c r="AZ3958" s="108"/>
      <c r="BA3958" s="108"/>
      <c r="BL3958" s="108"/>
      <c r="BM3958" s="108"/>
    </row>
    <row r="3959" spans="4:65" ht="12.75">
      <c r="D3959" s="108"/>
      <c r="E3959" s="108"/>
      <c r="X3959" s="108"/>
      <c r="AC3959" s="108"/>
      <c r="AZ3959" s="108"/>
      <c r="BA3959" s="108"/>
      <c r="BL3959" s="108"/>
      <c r="BM3959" s="108"/>
    </row>
    <row r="3960" spans="4:65" ht="12.75">
      <c r="D3960" s="108"/>
      <c r="E3960" s="108"/>
      <c r="X3960" s="108"/>
      <c r="AC3960" s="108"/>
      <c r="AZ3960" s="108"/>
      <c r="BA3960" s="108"/>
      <c r="BL3960" s="108"/>
      <c r="BM3960" s="108"/>
    </row>
    <row r="3961" spans="4:65" ht="12.75">
      <c r="D3961" s="108"/>
      <c r="E3961" s="108"/>
      <c r="X3961" s="108"/>
      <c r="AC3961" s="108"/>
      <c r="AZ3961" s="108"/>
      <c r="BA3961" s="108"/>
      <c r="BL3961" s="108"/>
      <c r="BM3961" s="108"/>
    </row>
    <row r="3962" spans="4:65" ht="12.75">
      <c r="D3962" s="108"/>
      <c r="E3962" s="108"/>
      <c r="X3962" s="108"/>
      <c r="AC3962" s="108"/>
      <c r="AZ3962" s="108"/>
      <c r="BA3962" s="108"/>
      <c r="BL3962" s="108"/>
      <c r="BM3962" s="108"/>
    </row>
    <row r="3963" spans="4:65" ht="12.75">
      <c r="D3963" s="108"/>
      <c r="E3963" s="108"/>
      <c r="X3963" s="108"/>
      <c r="AC3963" s="108"/>
      <c r="AZ3963" s="108"/>
      <c r="BA3963" s="108"/>
      <c r="BL3963" s="108"/>
      <c r="BM3963" s="108"/>
    </row>
    <row r="3964" spans="4:65" ht="12.75">
      <c r="D3964" s="108"/>
      <c r="E3964" s="108"/>
      <c r="X3964" s="108"/>
      <c r="AC3964" s="108"/>
      <c r="AZ3964" s="108"/>
      <c r="BA3964" s="108"/>
      <c r="BL3964" s="108"/>
      <c r="BM3964" s="108"/>
    </row>
    <row r="3965" spans="4:65" ht="12.75">
      <c r="D3965" s="108"/>
      <c r="E3965" s="108"/>
      <c r="X3965" s="108"/>
      <c r="AC3965" s="108"/>
      <c r="AZ3965" s="108"/>
      <c r="BA3965" s="108"/>
      <c r="BL3965" s="108"/>
      <c r="BM3965" s="108"/>
    </row>
    <row r="3966" spans="4:65" ht="12.75">
      <c r="D3966" s="108"/>
      <c r="E3966" s="108"/>
      <c r="X3966" s="108"/>
      <c r="AC3966" s="108"/>
      <c r="AZ3966" s="108"/>
      <c r="BA3966" s="108"/>
      <c r="BL3966" s="108"/>
      <c r="BM3966" s="108"/>
    </row>
    <row r="3967" spans="4:65" ht="12.75">
      <c r="D3967" s="108"/>
      <c r="E3967" s="108"/>
      <c r="X3967" s="108"/>
      <c r="AC3967" s="108"/>
      <c r="AZ3967" s="108"/>
      <c r="BA3967" s="108"/>
      <c r="BL3967" s="108"/>
      <c r="BM3967" s="108"/>
    </row>
    <row r="3968" spans="4:65" ht="12.75">
      <c r="D3968" s="108"/>
      <c r="E3968" s="108"/>
      <c r="X3968" s="108"/>
      <c r="AC3968" s="108"/>
      <c r="AZ3968" s="108"/>
      <c r="BA3968" s="108"/>
      <c r="BL3968" s="108"/>
      <c r="BM3968" s="108"/>
    </row>
    <row r="3969" spans="4:65" ht="12.75">
      <c r="D3969" s="108"/>
      <c r="E3969" s="108"/>
      <c r="X3969" s="108"/>
      <c r="AC3969" s="108"/>
      <c r="AZ3969" s="108"/>
      <c r="BA3969" s="108"/>
      <c r="BL3969" s="108"/>
      <c r="BM3969" s="108"/>
    </row>
    <row r="3970" spans="4:65" ht="12.75">
      <c r="D3970" s="108"/>
      <c r="E3970" s="108"/>
      <c r="X3970" s="108"/>
      <c r="AC3970" s="108"/>
      <c r="AZ3970" s="108"/>
      <c r="BA3970" s="108"/>
      <c r="BL3970" s="108"/>
      <c r="BM3970" s="108"/>
    </row>
    <row r="3971" spans="4:65" ht="12.75">
      <c r="D3971" s="108"/>
      <c r="E3971" s="108"/>
      <c r="X3971" s="108"/>
      <c r="AC3971" s="108"/>
      <c r="AZ3971" s="108"/>
      <c r="BA3971" s="108"/>
      <c r="BL3971" s="108"/>
      <c r="BM3971" s="108"/>
    </row>
    <row r="3972" spans="4:65" ht="12.75">
      <c r="D3972" s="108"/>
      <c r="E3972" s="108"/>
      <c r="X3972" s="108"/>
      <c r="AC3972" s="108"/>
      <c r="AZ3972" s="108"/>
      <c r="BA3972" s="108"/>
      <c r="BL3972" s="108"/>
      <c r="BM3972" s="108"/>
    </row>
    <row r="3973" spans="4:65" ht="12.75">
      <c r="D3973" s="108"/>
      <c r="E3973" s="108"/>
      <c r="X3973" s="108"/>
      <c r="AC3973" s="108"/>
      <c r="AZ3973" s="108"/>
      <c r="BA3973" s="108"/>
      <c r="BL3973" s="108"/>
      <c r="BM3973" s="108"/>
    </row>
    <row r="3974" spans="4:65" ht="12.75">
      <c r="D3974" s="108"/>
      <c r="E3974" s="108"/>
      <c r="X3974" s="108"/>
      <c r="AC3974" s="108"/>
      <c r="AZ3974" s="108"/>
      <c r="BA3974" s="108"/>
      <c r="BL3974" s="108"/>
      <c r="BM3974" s="108"/>
    </row>
    <row r="3975" spans="4:65" ht="12.75">
      <c r="D3975" s="108"/>
      <c r="E3975" s="108"/>
      <c r="X3975" s="108"/>
      <c r="AC3975" s="108"/>
      <c r="AZ3975" s="108"/>
      <c r="BA3975" s="108"/>
      <c r="BL3975" s="108"/>
      <c r="BM3975" s="108"/>
    </row>
    <row r="3976" spans="4:65" ht="12.75">
      <c r="D3976" s="108"/>
      <c r="E3976" s="108"/>
      <c r="X3976" s="108"/>
      <c r="AC3976" s="108"/>
      <c r="AZ3976" s="108"/>
      <c r="BA3976" s="108"/>
      <c r="BL3976" s="108"/>
      <c r="BM3976" s="108"/>
    </row>
    <row r="3977" spans="4:64" ht="12.75">
      <c r="D3977" s="108"/>
      <c r="E3977" s="108"/>
      <c r="X3977" s="108"/>
      <c r="AC3977" s="108"/>
      <c r="AZ3977" s="108"/>
      <c r="BL3977" s="108"/>
    </row>
    <row r="3978" spans="4:65" ht="12.75">
      <c r="D3978" s="108"/>
      <c r="E3978" s="108"/>
      <c r="X3978" s="108"/>
      <c r="AC3978" s="108"/>
      <c r="AZ3978" s="108"/>
      <c r="BA3978" s="108"/>
      <c r="BL3978" s="108"/>
      <c r="BM3978" s="108"/>
    </row>
    <row r="3979" spans="4:65" ht="12.75">
      <c r="D3979" s="108"/>
      <c r="E3979" s="108"/>
      <c r="X3979" s="108"/>
      <c r="AC3979" s="108"/>
      <c r="AZ3979" s="108"/>
      <c r="BA3979" s="108"/>
      <c r="BL3979" s="108"/>
      <c r="BM3979" s="108"/>
    </row>
    <row r="3980" spans="4:65" ht="12.75">
      <c r="D3980" s="108"/>
      <c r="E3980" s="108"/>
      <c r="X3980" s="108"/>
      <c r="AC3980" s="108"/>
      <c r="AZ3980" s="108"/>
      <c r="BA3980" s="108"/>
      <c r="BL3980" s="108"/>
      <c r="BM3980" s="108"/>
    </row>
    <row r="3981" spans="4:65" ht="12.75">
      <c r="D3981" s="108"/>
      <c r="E3981" s="108"/>
      <c r="X3981" s="108"/>
      <c r="AC3981" s="108"/>
      <c r="AZ3981" s="108"/>
      <c r="BA3981" s="108"/>
      <c r="BL3981" s="108"/>
      <c r="BM3981" s="108"/>
    </row>
    <row r="3982" spans="4:65" ht="12.75">
      <c r="D3982" s="108"/>
      <c r="E3982" s="108"/>
      <c r="X3982" s="108"/>
      <c r="AC3982" s="108"/>
      <c r="AZ3982" s="108"/>
      <c r="BA3982" s="108"/>
      <c r="BL3982" s="108"/>
      <c r="BM3982" s="108"/>
    </row>
    <row r="3983" spans="4:65" ht="12.75">
      <c r="D3983" s="108"/>
      <c r="E3983" s="108"/>
      <c r="X3983" s="108"/>
      <c r="AC3983" s="108"/>
      <c r="AZ3983" s="108"/>
      <c r="BA3983" s="108"/>
      <c r="BL3983" s="108"/>
      <c r="BM3983" s="108"/>
    </row>
    <row r="3984" spans="4:65" ht="12.75">
      <c r="D3984" s="108"/>
      <c r="E3984" s="108"/>
      <c r="X3984" s="108"/>
      <c r="AC3984" s="108"/>
      <c r="AZ3984" s="108"/>
      <c r="BA3984" s="108"/>
      <c r="BL3984" s="108"/>
      <c r="BM3984" s="108"/>
    </row>
    <row r="3985" spans="4:65" ht="12.75">
      <c r="D3985" s="108"/>
      <c r="E3985" s="108"/>
      <c r="X3985" s="108"/>
      <c r="AC3985" s="108"/>
      <c r="AZ3985" s="108"/>
      <c r="BA3985" s="108"/>
      <c r="BL3985" s="108"/>
      <c r="BM3985" s="108"/>
    </row>
    <row r="3986" spans="4:65" ht="12.75">
      <c r="D3986" s="108"/>
      <c r="E3986" s="108"/>
      <c r="X3986" s="108"/>
      <c r="AC3986" s="108"/>
      <c r="AZ3986" s="108"/>
      <c r="BA3986" s="108"/>
      <c r="BL3986" s="108"/>
      <c r="BM3986" s="108"/>
    </row>
    <row r="3987" spans="4:65" ht="12.75">
      <c r="D3987" s="108"/>
      <c r="E3987" s="108"/>
      <c r="X3987" s="108"/>
      <c r="AC3987" s="108"/>
      <c r="AZ3987" s="108"/>
      <c r="BA3987" s="108"/>
      <c r="BL3987" s="108"/>
      <c r="BM3987" s="108"/>
    </row>
    <row r="3988" spans="4:65" ht="12.75">
      <c r="D3988" s="108"/>
      <c r="E3988" s="108"/>
      <c r="X3988" s="108"/>
      <c r="AC3988" s="108"/>
      <c r="AZ3988" s="108"/>
      <c r="BA3988" s="108"/>
      <c r="BL3988" s="108"/>
      <c r="BM3988" s="108"/>
    </row>
    <row r="3989" spans="4:65" ht="12.75">
      <c r="D3989" s="108"/>
      <c r="E3989" s="108"/>
      <c r="X3989" s="108"/>
      <c r="AC3989" s="108"/>
      <c r="AZ3989" s="108"/>
      <c r="BA3989" s="108"/>
      <c r="BL3989" s="108"/>
      <c r="BM3989" s="108"/>
    </row>
    <row r="3990" spans="4:65" ht="12.75">
      <c r="D3990" s="108"/>
      <c r="E3990" s="108"/>
      <c r="X3990" s="108"/>
      <c r="AC3990" s="108"/>
      <c r="AZ3990" s="108"/>
      <c r="BA3990" s="108"/>
      <c r="BL3990" s="108"/>
      <c r="BM3990" s="108"/>
    </row>
    <row r="3991" spans="4:65" ht="12.75">
      <c r="D3991" s="108"/>
      <c r="E3991" s="108"/>
      <c r="X3991" s="108"/>
      <c r="AC3991" s="108"/>
      <c r="AZ3991" s="108"/>
      <c r="BA3991" s="108"/>
      <c r="BL3991" s="108"/>
      <c r="BM3991" s="108"/>
    </row>
    <row r="3992" spans="4:65" ht="12.75">
      <c r="D3992" s="108"/>
      <c r="E3992" s="108"/>
      <c r="X3992" s="108"/>
      <c r="AC3992" s="108"/>
      <c r="AZ3992" s="108"/>
      <c r="BA3992" s="108"/>
      <c r="BL3992" s="108"/>
      <c r="BM3992" s="108"/>
    </row>
    <row r="3993" spans="4:65" ht="12.75">
      <c r="D3993" s="108"/>
      <c r="E3993" s="108"/>
      <c r="X3993" s="108"/>
      <c r="AC3993" s="108"/>
      <c r="AZ3993" s="108"/>
      <c r="BA3993" s="108"/>
      <c r="BL3993" s="108"/>
      <c r="BM3993" s="108"/>
    </row>
    <row r="3994" spans="4:65" ht="12.75">
      <c r="D3994" s="108"/>
      <c r="E3994" s="108"/>
      <c r="X3994" s="108"/>
      <c r="AC3994" s="108"/>
      <c r="AZ3994" s="108"/>
      <c r="BA3994" s="108"/>
      <c r="BL3994" s="108"/>
      <c r="BM3994" s="108"/>
    </row>
    <row r="3995" spans="4:65" ht="12.75">
      <c r="D3995" s="108"/>
      <c r="E3995" s="108"/>
      <c r="X3995" s="108"/>
      <c r="AC3995" s="108"/>
      <c r="AZ3995" s="108"/>
      <c r="BA3995" s="108"/>
      <c r="BL3995" s="108"/>
      <c r="BM3995" s="108"/>
    </row>
    <row r="3996" spans="4:29" ht="12.75">
      <c r="D3996" s="108"/>
      <c r="E3996" s="108"/>
      <c r="X3996" s="108"/>
      <c r="AC3996" s="108"/>
    </row>
    <row r="3997" spans="4:64" ht="12.75">
      <c r="D3997" s="108"/>
      <c r="E3997" s="108"/>
      <c r="X3997" s="108"/>
      <c r="AC3997" s="108"/>
      <c r="AZ3997" s="108"/>
      <c r="BL3997" s="108"/>
    </row>
    <row r="3998" spans="4:64" ht="12.75">
      <c r="D3998" s="108"/>
      <c r="E3998" s="108"/>
      <c r="X3998" s="108"/>
      <c r="AC3998" s="108"/>
      <c r="AZ3998" s="108"/>
      <c r="BL3998" s="108"/>
    </row>
    <row r="3999" spans="4:65" ht="12.75">
      <c r="D3999" s="108"/>
      <c r="E3999" s="108"/>
      <c r="X3999" s="108"/>
      <c r="AC3999" s="108"/>
      <c r="AZ3999" s="108"/>
      <c r="BA3999" s="108"/>
      <c r="BL3999" s="108"/>
      <c r="BM3999" s="108"/>
    </row>
    <row r="4000" spans="4:65" ht="12.75">
      <c r="D4000" s="108"/>
      <c r="E4000" s="108"/>
      <c r="X4000" s="108"/>
      <c r="AC4000" s="108"/>
      <c r="AZ4000" s="108"/>
      <c r="BA4000" s="108"/>
      <c r="BL4000" s="108"/>
      <c r="BM4000" s="108"/>
    </row>
    <row r="4001" spans="4:65" ht="12.75">
      <c r="D4001" s="108"/>
      <c r="E4001" s="108"/>
      <c r="X4001" s="108"/>
      <c r="AC4001" s="108"/>
      <c r="AZ4001" s="108"/>
      <c r="BA4001" s="108"/>
      <c r="BL4001" s="108"/>
      <c r="BM4001" s="108"/>
    </row>
    <row r="4002" spans="4:65" ht="12.75">
      <c r="D4002" s="108"/>
      <c r="E4002" s="108"/>
      <c r="X4002" s="108"/>
      <c r="AC4002" s="108"/>
      <c r="AZ4002" s="108"/>
      <c r="BA4002" s="108"/>
      <c r="BL4002" s="108"/>
      <c r="BM4002" s="108"/>
    </row>
    <row r="4003" spans="4:64" ht="12.75">
      <c r="D4003" s="108"/>
      <c r="E4003" s="108"/>
      <c r="X4003" s="108"/>
      <c r="AC4003" s="108"/>
      <c r="AZ4003" s="108"/>
      <c r="BL4003" s="108"/>
    </row>
    <row r="4004" spans="4:64" ht="12.75">
      <c r="D4004" s="108"/>
      <c r="E4004" s="108"/>
      <c r="X4004" s="108"/>
      <c r="AC4004" s="108"/>
      <c r="AZ4004" s="108"/>
      <c r="BL4004" s="108"/>
    </row>
    <row r="4005" spans="4:65" ht="12.75">
      <c r="D4005" s="108"/>
      <c r="E4005" s="108"/>
      <c r="X4005" s="108"/>
      <c r="AC4005" s="108"/>
      <c r="AZ4005" s="108"/>
      <c r="BA4005" s="108"/>
      <c r="BL4005" s="108"/>
      <c r="BM4005" s="108"/>
    </row>
    <row r="4006" spans="4:65" ht="12.75">
      <c r="D4006" s="108"/>
      <c r="E4006" s="108"/>
      <c r="X4006" s="108"/>
      <c r="AC4006" s="108"/>
      <c r="AZ4006" s="108"/>
      <c r="BA4006" s="108"/>
      <c r="BL4006" s="108"/>
      <c r="BM4006" s="108"/>
    </row>
    <row r="4007" spans="4:65" ht="12.75">
      <c r="D4007" s="108"/>
      <c r="E4007" s="108"/>
      <c r="X4007" s="108"/>
      <c r="AC4007" s="108"/>
      <c r="AZ4007" s="108"/>
      <c r="BA4007" s="108"/>
      <c r="BL4007" s="108"/>
      <c r="BM4007" s="108"/>
    </row>
    <row r="4008" spans="4:29" ht="12.75">
      <c r="D4008" s="108"/>
      <c r="E4008" s="108"/>
      <c r="X4008" s="108"/>
      <c r="AC4008" s="108"/>
    </row>
    <row r="4009" spans="4:65" ht="12.75">
      <c r="D4009" s="108"/>
      <c r="E4009" s="108"/>
      <c r="X4009" s="108"/>
      <c r="AC4009" s="108"/>
      <c r="AZ4009" s="108"/>
      <c r="BA4009" s="108"/>
      <c r="BL4009" s="108"/>
      <c r="BM4009" s="108"/>
    </row>
    <row r="4010" spans="4:65" ht="12.75">
      <c r="D4010" s="108"/>
      <c r="E4010" s="108"/>
      <c r="X4010" s="108"/>
      <c r="AC4010" s="108"/>
      <c r="AZ4010" s="108"/>
      <c r="BA4010" s="108"/>
      <c r="BL4010" s="108"/>
      <c r="BM4010" s="108"/>
    </row>
    <row r="4011" spans="4:65" ht="12.75">
      <c r="D4011" s="108"/>
      <c r="E4011" s="108"/>
      <c r="X4011" s="108"/>
      <c r="AC4011" s="108"/>
      <c r="AZ4011" s="108"/>
      <c r="BA4011" s="108"/>
      <c r="BL4011" s="108"/>
      <c r="BM4011" s="108"/>
    </row>
    <row r="4012" spans="4:65" ht="12.75">
      <c r="D4012" s="108"/>
      <c r="E4012" s="108"/>
      <c r="X4012" s="108"/>
      <c r="AC4012" s="108"/>
      <c r="AZ4012" s="108"/>
      <c r="BA4012" s="108"/>
      <c r="BL4012" s="108"/>
      <c r="BM4012" s="108"/>
    </row>
    <row r="4013" spans="4:65" ht="12.75">
      <c r="D4013" s="108"/>
      <c r="E4013" s="108"/>
      <c r="X4013" s="108"/>
      <c r="AC4013" s="108"/>
      <c r="AZ4013" s="108"/>
      <c r="BA4013" s="108"/>
      <c r="BL4013" s="108"/>
      <c r="BM4013" s="108"/>
    </row>
    <row r="4014" spans="4:65" ht="12.75">
      <c r="D4014" s="108"/>
      <c r="E4014" s="108"/>
      <c r="X4014" s="108"/>
      <c r="AC4014" s="108"/>
      <c r="AZ4014" s="108"/>
      <c r="BA4014" s="108"/>
      <c r="BL4014" s="108"/>
      <c r="BM4014" s="108"/>
    </row>
    <row r="4015" spans="4:65" ht="12.75">
      <c r="D4015" s="108"/>
      <c r="E4015" s="108"/>
      <c r="X4015" s="108"/>
      <c r="AC4015" s="108"/>
      <c r="AZ4015" s="108"/>
      <c r="BA4015" s="108"/>
      <c r="BL4015" s="108"/>
      <c r="BM4015" s="108"/>
    </row>
    <row r="4016" spans="4:65" ht="12.75">
      <c r="D4016" s="108"/>
      <c r="E4016" s="108"/>
      <c r="X4016" s="108"/>
      <c r="AC4016" s="108"/>
      <c r="AZ4016" s="108"/>
      <c r="BA4016" s="108"/>
      <c r="BL4016" s="108"/>
      <c r="BM4016" s="108"/>
    </row>
    <row r="4017" spans="4:65" ht="12.75">
      <c r="D4017" s="108"/>
      <c r="E4017" s="108"/>
      <c r="X4017" s="108"/>
      <c r="AC4017" s="108"/>
      <c r="AZ4017" s="108"/>
      <c r="BA4017" s="108"/>
      <c r="BL4017" s="108"/>
      <c r="BM4017" s="108"/>
    </row>
    <row r="4018" spans="4:65" ht="12.75">
      <c r="D4018" s="108"/>
      <c r="E4018" s="108"/>
      <c r="X4018" s="108"/>
      <c r="AC4018" s="108"/>
      <c r="AZ4018" s="108"/>
      <c r="BA4018" s="108"/>
      <c r="BL4018" s="108"/>
      <c r="BM4018" s="108"/>
    </row>
    <row r="4019" spans="4:65" ht="12.75">
      <c r="D4019" s="108"/>
      <c r="E4019" s="108"/>
      <c r="X4019" s="108"/>
      <c r="AC4019" s="108"/>
      <c r="AZ4019" s="108"/>
      <c r="BA4019" s="108"/>
      <c r="BL4019" s="108"/>
      <c r="BM4019" s="108"/>
    </row>
    <row r="4020" spans="4:65" ht="12.75">
      <c r="D4020" s="108"/>
      <c r="E4020" s="108"/>
      <c r="X4020" s="108"/>
      <c r="AC4020" s="108"/>
      <c r="AZ4020" s="108"/>
      <c r="BA4020" s="108"/>
      <c r="BL4020" s="108"/>
      <c r="BM4020" s="108"/>
    </row>
    <row r="4021" spans="4:65" ht="12.75">
      <c r="D4021" s="108"/>
      <c r="E4021" s="108"/>
      <c r="X4021" s="108"/>
      <c r="AC4021" s="108"/>
      <c r="AZ4021" s="108"/>
      <c r="BA4021" s="108"/>
      <c r="BL4021" s="108"/>
      <c r="BM4021" s="108"/>
    </row>
    <row r="4022" spans="4:65" ht="12.75">
      <c r="D4022" s="108"/>
      <c r="E4022" s="108"/>
      <c r="X4022" s="108"/>
      <c r="AC4022" s="108"/>
      <c r="AZ4022" s="108"/>
      <c r="BA4022" s="108"/>
      <c r="BL4022" s="108"/>
      <c r="BM4022" s="108"/>
    </row>
    <row r="4023" spans="4:29" ht="12.75">
      <c r="D4023" s="108"/>
      <c r="E4023" s="108"/>
      <c r="X4023" s="108"/>
      <c r="AC4023" s="108"/>
    </row>
    <row r="4024" spans="4:29" ht="12.75">
      <c r="D4024" s="108"/>
      <c r="E4024" s="108"/>
      <c r="X4024" s="108"/>
      <c r="AC4024" s="108"/>
    </row>
    <row r="4025" spans="4:65" ht="12.75">
      <c r="D4025" s="108"/>
      <c r="E4025" s="108"/>
      <c r="X4025" s="108"/>
      <c r="AC4025" s="108"/>
      <c r="AZ4025" s="108"/>
      <c r="BA4025" s="108"/>
      <c r="BL4025" s="108"/>
      <c r="BM4025" s="108"/>
    </row>
    <row r="4026" spans="4:65" ht="12.75">
      <c r="D4026" s="108"/>
      <c r="E4026" s="108"/>
      <c r="X4026" s="108"/>
      <c r="AC4026" s="108"/>
      <c r="AZ4026" s="108"/>
      <c r="BA4026" s="108"/>
      <c r="BL4026" s="108"/>
      <c r="BM4026" s="108"/>
    </row>
    <row r="4027" spans="4:65" ht="12.75">
      <c r="D4027" s="108"/>
      <c r="E4027" s="108"/>
      <c r="X4027" s="108"/>
      <c r="AC4027" s="108"/>
      <c r="AZ4027" s="108"/>
      <c r="BA4027" s="108"/>
      <c r="BL4027" s="108"/>
      <c r="BM4027" s="108"/>
    </row>
    <row r="4028" spans="4:65" ht="12.75">
      <c r="D4028" s="108"/>
      <c r="E4028" s="108"/>
      <c r="X4028" s="108"/>
      <c r="AC4028" s="108"/>
      <c r="AZ4028" s="108"/>
      <c r="BA4028" s="108"/>
      <c r="BL4028" s="108"/>
      <c r="BM4028" s="108"/>
    </row>
    <row r="4029" spans="4:65" ht="12.75">
      <c r="D4029" s="108"/>
      <c r="E4029" s="108"/>
      <c r="X4029" s="108"/>
      <c r="AC4029" s="108"/>
      <c r="AZ4029" s="108"/>
      <c r="BA4029" s="108"/>
      <c r="BL4029" s="108"/>
      <c r="BM4029" s="108"/>
    </row>
    <row r="4030" spans="4:65" ht="12.75">
      <c r="D4030" s="108"/>
      <c r="E4030" s="108"/>
      <c r="X4030" s="108"/>
      <c r="AC4030" s="108"/>
      <c r="AZ4030" s="108"/>
      <c r="BA4030" s="108"/>
      <c r="BL4030" s="108"/>
      <c r="BM4030" s="108"/>
    </row>
    <row r="4031" spans="4:65" ht="12.75">
      <c r="D4031" s="108"/>
      <c r="E4031" s="108"/>
      <c r="X4031" s="108"/>
      <c r="AC4031" s="108"/>
      <c r="AT4031" s="134"/>
      <c r="AZ4031" s="108"/>
      <c r="BA4031" s="108"/>
      <c r="BL4031" s="108"/>
      <c r="BM4031" s="108"/>
    </row>
    <row r="4032" spans="4:65" ht="12.75">
      <c r="D4032" s="108"/>
      <c r="E4032" s="108"/>
      <c r="X4032" s="108"/>
      <c r="AC4032" s="108"/>
      <c r="AZ4032" s="108"/>
      <c r="BA4032" s="108"/>
      <c r="BL4032" s="108"/>
      <c r="BM4032" s="108"/>
    </row>
    <row r="4033" spans="4:64" ht="12.75">
      <c r="D4033" s="108"/>
      <c r="E4033" s="108"/>
      <c r="X4033" s="108"/>
      <c r="AC4033" s="108"/>
      <c r="AZ4033" s="108"/>
      <c r="BL4033" s="108"/>
    </row>
    <row r="4034" spans="4:65" ht="12.75">
      <c r="D4034" s="108"/>
      <c r="E4034" s="108"/>
      <c r="X4034" s="108"/>
      <c r="AC4034" s="108"/>
      <c r="AZ4034" s="108"/>
      <c r="BA4034" s="108"/>
      <c r="BL4034" s="108"/>
      <c r="BM4034" s="108"/>
    </row>
    <row r="4035" spans="4:65" ht="12.75">
      <c r="D4035" s="108"/>
      <c r="E4035" s="108"/>
      <c r="X4035" s="108"/>
      <c r="AC4035" s="108"/>
      <c r="AZ4035" s="108"/>
      <c r="BA4035" s="108"/>
      <c r="BL4035" s="108"/>
      <c r="BM4035" s="108"/>
    </row>
    <row r="4036" spans="4:65" ht="12.75">
      <c r="D4036" s="108"/>
      <c r="E4036" s="108"/>
      <c r="X4036" s="108"/>
      <c r="AC4036" s="108"/>
      <c r="AZ4036" s="108"/>
      <c r="BA4036" s="108"/>
      <c r="BL4036" s="108"/>
      <c r="BM4036" s="108"/>
    </row>
    <row r="4037" spans="4:65" ht="12.75">
      <c r="D4037" s="108"/>
      <c r="E4037" s="108"/>
      <c r="X4037" s="108"/>
      <c r="AC4037" s="108"/>
      <c r="AZ4037" s="108"/>
      <c r="BA4037" s="108"/>
      <c r="BL4037" s="108"/>
      <c r="BM4037" s="108"/>
    </row>
    <row r="4038" spans="4:65" ht="12.75">
      <c r="D4038" s="108"/>
      <c r="E4038" s="108"/>
      <c r="X4038" s="108"/>
      <c r="AC4038" s="108"/>
      <c r="AZ4038" s="108"/>
      <c r="BA4038" s="108"/>
      <c r="BL4038" s="108"/>
      <c r="BM4038" s="108"/>
    </row>
    <row r="4039" spans="4:65" ht="12.75">
      <c r="D4039" s="108"/>
      <c r="E4039" s="108"/>
      <c r="X4039" s="108"/>
      <c r="AC4039" s="108"/>
      <c r="AZ4039" s="108"/>
      <c r="BA4039" s="108"/>
      <c r="BL4039" s="108"/>
      <c r="BM4039" s="108"/>
    </row>
    <row r="4040" spans="4:65" ht="12.75">
      <c r="D4040" s="108"/>
      <c r="E4040" s="108"/>
      <c r="X4040" s="108"/>
      <c r="AC4040" s="108"/>
      <c r="AZ4040" s="108"/>
      <c r="BA4040" s="108"/>
      <c r="BL4040" s="108"/>
      <c r="BM4040" s="108"/>
    </row>
    <row r="4041" spans="4:65" ht="12.75">
      <c r="D4041" s="108"/>
      <c r="E4041" s="108"/>
      <c r="X4041" s="108"/>
      <c r="AC4041" s="108"/>
      <c r="AZ4041" s="108"/>
      <c r="BA4041" s="108"/>
      <c r="BL4041" s="108"/>
      <c r="BM4041" s="108"/>
    </row>
    <row r="4042" spans="4:65" ht="12.75">
      <c r="D4042" s="108"/>
      <c r="E4042" s="108"/>
      <c r="X4042" s="108"/>
      <c r="AC4042" s="108"/>
      <c r="AZ4042" s="108"/>
      <c r="BA4042" s="108"/>
      <c r="BL4042" s="108"/>
      <c r="BM4042" s="108"/>
    </row>
    <row r="4043" spans="4:65" ht="12.75">
      <c r="D4043" s="108"/>
      <c r="E4043" s="108"/>
      <c r="X4043" s="108"/>
      <c r="AC4043" s="108"/>
      <c r="AZ4043" s="108"/>
      <c r="BA4043" s="108"/>
      <c r="BL4043" s="108"/>
      <c r="BM4043" s="108"/>
    </row>
    <row r="4044" spans="4:65" ht="12.75">
      <c r="D4044" s="108"/>
      <c r="E4044" s="108"/>
      <c r="X4044" s="108"/>
      <c r="AC4044" s="108"/>
      <c r="AZ4044" s="108"/>
      <c r="BA4044" s="108"/>
      <c r="BL4044" s="108"/>
      <c r="BM4044" s="108"/>
    </row>
    <row r="4045" spans="4:65" ht="12.75">
      <c r="D4045" s="108"/>
      <c r="E4045" s="108"/>
      <c r="X4045" s="108"/>
      <c r="AC4045" s="108"/>
      <c r="AZ4045" s="108"/>
      <c r="BA4045" s="108"/>
      <c r="BL4045" s="108"/>
      <c r="BM4045" s="108"/>
    </row>
    <row r="4046" spans="4:65" ht="12.75">
      <c r="D4046" s="108"/>
      <c r="E4046" s="108"/>
      <c r="X4046" s="108"/>
      <c r="AC4046" s="108"/>
      <c r="AZ4046" s="108"/>
      <c r="BA4046" s="108"/>
      <c r="BL4046" s="108"/>
      <c r="BM4046" s="108"/>
    </row>
    <row r="4047" spans="4:65" ht="12.75">
      <c r="D4047" s="108"/>
      <c r="E4047" s="108"/>
      <c r="X4047" s="108"/>
      <c r="AC4047" s="108"/>
      <c r="AZ4047" s="108"/>
      <c r="BA4047" s="108"/>
      <c r="BL4047" s="108"/>
      <c r="BM4047" s="108"/>
    </row>
    <row r="4048" spans="4:65" ht="12.75">
      <c r="D4048" s="108"/>
      <c r="E4048" s="108"/>
      <c r="X4048" s="108"/>
      <c r="AC4048" s="108"/>
      <c r="AZ4048" s="108"/>
      <c r="BA4048" s="108"/>
      <c r="BL4048" s="108"/>
      <c r="BM4048" s="108"/>
    </row>
    <row r="4049" spans="4:65" ht="12.75">
      <c r="D4049" s="108"/>
      <c r="E4049" s="108"/>
      <c r="X4049" s="108"/>
      <c r="AC4049" s="108"/>
      <c r="AZ4049" s="108"/>
      <c r="BA4049" s="108"/>
      <c r="BL4049" s="108"/>
      <c r="BM4049" s="108"/>
    </row>
    <row r="4050" spans="4:65" ht="12.75">
      <c r="D4050" s="108"/>
      <c r="E4050" s="108"/>
      <c r="X4050" s="108"/>
      <c r="AC4050" s="108"/>
      <c r="AZ4050" s="108"/>
      <c r="BA4050" s="108"/>
      <c r="BL4050" s="108"/>
      <c r="BM4050" s="108"/>
    </row>
    <row r="4051" spans="4:65" ht="12.75">
      <c r="D4051" s="108"/>
      <c r="E4051" s="108"/>
      <c r="X4051" s="108"/>
      <c r="AC4051" s="108"/>
      <c r="AZ4051" s="108"/>
      <c r="BA4051" s="108"/>
      <c r="BL4051" s="108"/>
      <c r="BM4051" s="108"/>
    </row>
    <row r="4052" spans="4:65" ht="12.75">
      <c r="D4052" s="108"/>
      <c r="E4052" s="108"/>
      <c r="X4052" s="108"/>
      <c r="AC4052" s="108"/>
      <c r="AZ4052" s="108"/>
      <c r="BA4052" s="108"/>
      <c r="BL4052" s="108"/>
      <c r="BM4052" s="108"/>
    </row>
    <row r="4053" spans="4:65" ht="12.75">
      <c r="D4053" s="108"/>
      <c r="E4053" s="108"/>
      <c r="X4053" s="108"/>
      <c r="AC4053" s="108"/>
      <c r="AZ4053" s="108"/>
      <c r="BA4053" s="108"/>
      <c r="BL4053" s="108"/>
      <c r="BM4053" s="108"/>
    </row>
    <row r="4054" spans="4:65" ht="12.75">
      <c r="D4054" s="108"/>
      <c r="E4054" s="108"/>
      <c r="X4054" s="108"/>
      <c r="AC4054" s="108"/>
      <c r="AZ4054" s="108"/>
      <c r="BA4054" s="108"/>
      <c r="BL4054" s="108"/>
      <c r="BM4054" s="108"/>
    </row>
    <row r="4055" spans="4:65" ht="12.75">
      <c r="D4055" s="108"/>
      <c r="E4055" s="108"/>
      <c r="X4055" s="108"/>
      <c r="AC4055" s="108"/>
      <c r="AZ4055" s="108"/>
      <c r="BA4055" s="108"/>
      <c r="BL4055" s="108"/>
      <c r="BM4055" s="108"/>
    </row>
    <row r="4056" spans="4:65" ht="12.75">
      <c r="D4056" s="108"/>
      <c r="E4056" s="108"/>
      <c r="X4056" s="108"/>
      <c r="AC4056" s="108"/>
      <c r="AZ4056" s="108"/>
      <c r="BA4056" s="108"/>
      <c r="BL4056" s="108"/>
      <c r="BM4056" s="108"/>
    </row>
    <row r="4057" spans="4:65" ht="12.75">
      <c r="D4057" s="108"/>
      <c r="E4057" s="108"/>
      <c r="X4057" s="108"/>
      <c r="AC4057" s="108"/>
      <c r="AZ4057" s="108"/>
      <c r="BA4057" s="108"/>
      <c r="BL4057" s="108"/>
      <c r="BM4057" s="108"/>
    </row>
    <row r="4058" spans="4:65" ht="12.75">
      <c r="D4058" s="108"/>
      <c r="E4058" s="108"/>
      <c r="X4058" s="108"/>
      <c r="AC4058" s="108"/>
      <c r="AZ4058" s="108"/>
      <c r="BA4058" s="108"/>
      <c r="BL4058" s="108"/>
      <c r="BM4058" s="108"/>
    </row>
    <row r="4059" spans="4:65" ht="12.75">
      <c r="D4059" s="108"/>
      <c r="E4059" s="108"/>
      <c r="X4059" s="108"/>
      <c r="AC4059" s="108"/>
      <c r="AZ4059" s="108"/>
      <c r="BA4059" s="108"/>
      <c r="BL4059" s="108"/>
      <c r="BM4059" s="108"/>
    </row>
    <row r="4060" spans="4:65" ht="12.75">
      <c r="D4060" s="108"/>
      <c r="E4060" s="108"/>
      <c r="X4060" s="108"/>
      <c r="AC4060" s="108"/>
      <c r="AZ4060" s="108"/>
      <c r="BA4060" s="108"/>
      <c r="BL4060" s="108"/>
      <c r="BM4060" s="108"/>
    </row>
    <row r="4061" spans="4:65" ht="12.75">
      <c r="D4061" s="108"/>
      <c r="E4061" s="108"/>
      <c r="X4061" s="108"/>
      <c r="AC4061" s="108"/>
      <c r="AZ4061" s="108"/>
      <c r="BA4061" s="108"/>
      <c r="BL4061" s="108"/>
      <c r="BM4061" s="108"/>
    </row>
    <row r="4062" spans="4:65" ht="12.75">
      <c r="D4062" s="108"/>
      <c r="E4062" s="108"/>
      <c r="X4062" s="108"/>
      <c r="AC4062" s="108"/>
      <c r="AZ4062" s="108"/>
      <c r="BA4062" s="108"/>
      <c r="BL4062" s="108"/>
      <c r="BM4062" s="108"/>
    </row>
    <row r="4063" spans="4:65" ht="12.75">
      <c r="D4063" s="108"/>
      <c r="E4063" s="108"/>
      <c r="X4063" s="108"/>
      <c r="AC4063" s="108"/>
      <c r="AZ4063" s="108"/>
      <c r="BA4063" s="108"/>
      <c r="BL4063" s="108"/>
      <c r="BM4063" s="108"/>
    </row>
    <row r="4064" spans="4:65" ht="12.75">
      <c r="D4064" s="108"/>
      <c r="E4064" s="108"/>
      <c r="X4064" s="108"/>
      <c r="AC4064" s="108"/>
      <c r="AZ4064" s="108"/>
      <c r="BA4064" s="108"/>
      <c r="BL4064" s="108"/>
      <c r="BM4064" s="108"/>
    </row>
    <row r="4065" spans="4:65" ht="12.75">
      <c r="D4065" s="108"/>
      <c r="E4065" s="108"/>
      <c r="X4065" s="108"/>
      <c r="AC4065" s="108"/>
      <c r="AZ4065" s="108"/>
      <c r="BA4065" s="108"/>
      <c r="BL4065" s="108"/>
      <c r="BM4065" s="108"/>
    </row>
    <row r="4066" spans="4:65" ht="12.75">
      <c r="D4066" s="108"/>
      <c r="E4066" s="108"/>
      <c r="X4066" s="108"/>
      <c r="AC4066" s="108"/>
      <c r="AZ4066" s="108"/>
      <c r="BA4066" s="108"/>
      <c r="BL4066" s="108"/>
      <c r="BM4066" s="108"/>
    </row>
    <row r="4067" spans="4:65" ht="12.75">
      <c r="D4067" s="108"/>
      <c r="E4067" s="108"/>
      <c r="X4067" s="108"/>
      <c r="AC4067" s="108"/>
      <c r="AZ4067" s="108"/>
      <c r="BA4067" s="108"/>
      <c r="BL4067" s="108"/>
      <c r="BM4067" s="108"/>
    </row>
    <row r="4068" spans="4:65" ht="12.75">
      <c r="D4068" s="108"/>
      <c r="E4068" s="108"/>
      <c r="X4068" s="108"/>
      <c r="AC4068" s="108"/>
      <c r="AZ4068" s="108"/>
      <c r="BA4068" s="108"/>
      <c r="BL4068" s="108"/>
      <c r="BM4068" s="108"/>
    </row>
    <row r="4069" spans="4:65" ht="12.75">
      <c r="D4069" s="108"/>
      <c r="E4069" s="108"/>
      <c r="X4069" s="108"/>
      <c r="AC4069" s="108"/>
      <c r="AZ4069" s="108"/>
      <c r="BA4069" s="108"/>
      <c r="BL4069" s="108"/>
      <c r="BM4069" s="108"/>
    </row>
    <row r="4070" spans="4:65" ht="12.75">
      <c r="D4070" s="108"/>
      <c r="E4070" s="108"/>
      <c r="X4070" s="108"/>
      <c r="AC4070" s="108"/>
      <c r="AZ4070" s="108"/>
      <c r="BA4070" s="108"/>
      <c r="BL4070" s="108"/>
      <c r="BM4070" s="108"/>
    </row>
    <row r="4071" spans="4:65" ht="12.75">
      <c r="D4071" s="108"/>
      <c r="E4071" s="108"/>
      <c r="X4071" s="108"/>
      <c r="AC4071" s="108"/>
      <c r="AZ4071" s="108"/>
      <c r="BA4071" s="108"/>
      <c r="BL4071" s="108"/>
      <c r="BM4071" s="108"/>
    </row>
    <row r="4072" spans="4:65" ht="12.75">
      <c r="D4072" s="108"/>
      <c r="E4072" s="108"/>
      <c r="X4072" s="108"/>
      <c r="AC4072" s="108"/>
      <c r="AZ4072" s="108"/>
      <c r="BA4072" s="108"/>
      <c r="BL4072" s="108"/>
      <c r="BM4072" s="108"/>
    </row>
    <row r="4073" spans="4:64" ht="12.75">
      <c r="D4073" s="108"/>
      <c r="E4073" s="108"/>
      <c r="X4073" s="108"/>
      <c r="AC4073" s="108"/>
      <c r="AZ4073" s="108"/>
      <c r="BL4073" s="108"/>
    </row>
    <row r="4074" spans="4:64" ht="12.75">
      <c r="D4074" s="108"/>
      <c r="E4074" s="108"/>
      <c r="X4074" s="108"/>
      <c r="AC4074" s="108"/>
      <c r="AZ4074" s="108"/>
      <c r="BL4074" s="108"/>
    </row>
    <row r="4075" spans="4:65" ht="12.75">
      <c r="D4075" s="108"/>
      <c r="E4075" s="108"/>
      <c r="X4075" s="108"/>
      <c r="AC4075" s="108"/>
      <c r="AZ4075" s="108"/>
      <c r="BA4075" s="108"/>
      <c r="BL4075" s="108"/>
      <c r="BM4075" s="108"/>
    </row>
    <row r="4076" spans="4:65" ht="12.75">
      <c r="D4076" s="108"/>
      <c r="E4076" s="108"/>
      <c r="X4076" s="108"/>
      <c r="AC4076" s="108"/>
      <c r="AZ4076" s="108"/>
      <c r="BA4076" s="108"/>
      <c r="BL4076" s="108"/>
      <c r="BM4076" s="108"/>
    </row>
    <row r="4077" spans="4:65" ht="12.75">
      <c r="D4077" s="108"/>
      <c r="E4077" s="108"/>
      <c r="X4077" s="108"/>
      <c r="AC4077" s="108"/>
      <c r="AZ4077" s="108"/>
      <c r="BA4077" s="108"/>
      <c r="BL4077" s="108"/>
      <c r="BM4077" s="108"/>
    </row>
    <row r="4078" spans="4:65" ht="12.75">
      <c r="D4078" s="108"/>
      <c r="E4078" s="108"/>
      <c r="X4078" s="108"/>
      <c r="AC4078" s="108"/>
      <c r="AZ4078" s="108"/>
      <c r="BA4078" s="108"/>
      <c r="BL4078" s="108"/>
      <c r="BM4078" s="108"/>
    </row>
    <row r="4079" spans="4:65" ht="12.75">
      <c r="D4079" s="108"/>
      <c r="E4079" s="108"/>
      <c r="X4079" s="108"/>
      <c r="AC4079" s="108"/>
      <c r="AZ4079" s="108"/>
      <c r="BA4079" s="108"/>
      <c r="BL4079" s="108"/>
      <c r="BM4079" s="108"/>
    </row>
    <row r="4080" spans="4:64" ht="12.75">
      <c r="D4080" s="108"/>
      <c r="E4080" s="108"/>
      <c r="X4080" s="108"/>
      <c r="AC4080" s="108"/>
      <c r="AZ4080" s="108"/>
      <c r="BL4080" s="108"/>
    </row>
    <row r="4081" spans="4:64" ht="12.75">
      <c r="D4081" s="108"/>
      <c r="E4081" s="108"/>
      <c r="X4081" s="108"/>
      <c r="AC4081" s="108"/>
      <c r="AZ4081" s="108"/>
      <c r="BL4081" s="108"/>
    </row>
    <row r="4082" spans="4:65" ht="12.75">
      <c r="D4082" s="108"/>
      <c r="E4082" s="108"/>
      <c r="X4082" s="108"/>
      <c r="AC4082" s="108"/>
      <c r="AZ4082" s="108"/>
      <c r="BA4082" s="108"/>
      <c r="BL4082" s="108"/>
      <c r="BM4082" s="108"/>
    </row>
    <row r="4083" spans="4:65" ht="12.75">
      <c r="D4083" s="108"/>
      <c r="E4083" s="108"/>
      <c r="X4083" s="108"/>
      <c r="AC4083" s="108"/>
      <c r="AZ4083" s="108"/>
      <c r="BA4083" s="108"/>
      <c r="BL4083" s="108"/>
      <c r="BM4083" s="108"/>
    </row>
    <row r="4084" spans="4:65" ht="12.75">
      <c r="D4084" s="108"/>
      <c r="E4084" s="108"/>
      <c r="X4084" s="108"/>
      <c r="AC4084" s="108"/>
      <c r="AZ4084" s="108"/>
      <c r="BA4084" s="108"/>
      <c r="BL4084" s="108"/>
      <c r="BM4084" s="108"/>
    </row>
    <row r="4085" spans="4:65" ht="12.75">
      <c r="D4085" s="108"/>
      <c r="E4085" s="108"/>
      <c r="X4085" s="108"/>
      <c r="AC4085" s="108"/>
      <c r="AZ4085" s="108"/>
      <c r="BA4085" s="108"/>
      <c r="BL4085" s="108"/>
      <c r="BM4085" s="108"/>
    </row>
    <row r="4086" spans="4:65" ht="12.75">
      <c r="D4086" s="108"/>
      <c r="E4086" s="108"/>
      <c r="X4086" s="108"/>
      <c r="AC4086" s="108"/>
      <c r="AZ4086" s="108"/>
      <c r="BA4086" s="108"/>
      <c r="BL4086" s="108"/>
      <c r="BM4086" s="108"/>
    </row>
    <row r="4087" spans="4:65" ht="12.75">
      <c r="D4087" s="108"/>
      <c r="E4087" s="108"/>
      <c r="X4087" s="108"/>
      <c r="AC4087" s="108"/>
      <c r="AZ4087" s="108"/>
      <c r="BA4087" s="108"/>
      <c r="BL4087" s="108"/>
      <c r="BM4087" s="108"/>
    </row>
    <row r="4088" spans="4:65" ht="12.75">
      <c r="D4088" s="108"/>
      <c r="E4088" s="108"/>
      <c r="X4088" s="108"/>
      <c r="AC4088" s="108"/>
      <c r="AZ4088" s="108"/>
      <c r="BA4088" s="108"/>
      <c r="BL4088" s="108"/>
      <c r="BM4088" s="108"/>
    </row>
    <row r="4089" spans="4:65" ht="12.75">
      <c r="D4089" s="108"/>
      <c r="E4089" s="108"/>
      <c r="X4089" s="108"/>
      <c r="AC4089" s="108"/>
      <c r="AZ4089" s="108"/>
      <c r="BA4089" s="108"/>
      <c r="BL4089" s="108"/>
      <c r="BM4089" s="108"/>
    </row>
    <row r="4090" spans="4:65" ht="12.75">
      <c r="D4090" s="108"/>
      <c r="E4090" s="108"/>
      <c r="X4090" s="108"/>
      <c r="AC4090" s="108"/>
      <c r="AZ4090" s="108"/>
      <c r="BA4090" s="108"/>
      <c r="BL4090" s="108"/>
      <c r="BM4090" s="108"/>
    </row>
    <row r="4091" spans="4:64" ht="12.75">
      <c r="D4091" s="108"/>
      <c r="E4091" s="108"/>
      <c r="X4091" s="108"/>
      <c r="AC4091" s="108"/>
      <c r="AZ4091" s="108"/>
      <c r="BL4091" s="108"/>
    </row>
    <row r="4092" spans="4:65" ht="12.75">
      <c r="D4092" s="108"/>
      <c r="E4092" s="108"/>
      <c r="X4092" s="108"/>
      <c r="AC4092" s="108"/>
      <c r="AZ4092" s="108"/>
      <c r="BA4092" s="108"/>
      <c r="BL4092" s="108"/>
      <c r="BM4092" s="108"/>
    </row>
    <row r="4093" spans="4:65" ht="12.75">
      <c r="D4093" s="108"/>
      <c r="E4093" s="108"/>
      <c r="X4093" s="108"/>
      <c r="AC4093" s="108"/>
      <c r="AZ4093" s="108"/>
      <c r="BA4093" s="108"/>
      <c r="BL4093" s="108"/>
      <c r="BM4093" s="108"/>
    </row>
    <row r="4094" spans="4:65" ht="12.75">
      <c r="D4094" s="108"/>
      <c r="E4094" s="108"/>
      <c r="X4094" s="108"/>
      <c r="AC4094" s="108"/>
      <c r="AZ4094" s="108"/>
      <c r="BA4094" s="108"/>
      <c r="BL4094" s="108"/>
      <c r="BM4094" s="108"/>
    </row>
    <row r="4095" spans="4:65" ht="12.75">
      <c r="D4095" s="108"/>
      <c r="E4095" s="108"/>
      <c r="X4095" s="108"/>
      <c r="AC4095" s="108"/>
      <c r="AZ4095" s="108"/>
      <c r="BA4095" s="108"/>
      <c r="BL4095" s="108"/>
      <c r="BM4095" s="108"/>
    </row>
    <row r="4096" spans="4:65" ht="12.75">
      <c r="D4096" s="108"/>
      <c r="E4096" s="108"/>
      <c r="X4096" s="108"/>
      <c r="AC4096" s="108"/>
      <c r="AZ4096" s="108"/>
      <c r="BA4096" s="108"/>
      <c r="BL4096" s="108"/>
      <c r="BM4096" s="108"/>
    </row>
    <row r="4097" spans="4:65" ht="12.75">
      <c r="D4097" s="108"/>
      <c r="E4097" s="108"/>
      <c r="X4097" s="108"/>
      <c r="AC4097" s="108"/>
      <c r="AZ4097" s="108"/>
      <c r="BA4097" s="108"/>
      <c r="BL4097" s="108"/>
      <c r="BM4097" s="108"/>
    </row>
    <row r="4098" spans="4:65" ht="12.75">
      <c r="D4098" s="108"/>
      <c r="E4098" s="108"/>
      <c r="X4098" s="108"/>
      <c r="AC4098" s="108"/>
      <c r="AZ4098" s="108"/>
      <c r="BA4098" s="108"/>
      <c r="BL4098" s="108"/>
      <c r="BM4098" s="108"/>
    </row>
    <row r="4099" spans="4:65" ht="12.75">
      <c r="D4099" s="108"/>
      <c r="E4099" s="108"/>
      <c r="X4099" s="108"/>
      <c r="AC4099" s="108"/>
      <c r="AZ4099" s="108"/>
      <c r="BA4099" s="108"/>
      <c r="BL4099" s="108"/>
      <c r="BM4099" s="108"/>
    </row>
    <row r="4100" spans="4:65" ht="12.75">
      <c r="D4100" s="108"/>
      <c r="E4100" s="108"/>
      <c r="X4100" s="108"/>
      <c r="AC4100" s="108"/>
      <c r="AZ4100" s="108"/>
      <c r="BA4100" s="108"/>
      <c r="BL4100" s="108"/>
      <c r="BM4100" s="108"/>
    </row>
    <row r="4101" spans="4:65" ht="12.75">
      <c r="D4101" s="108"/>
      <c r="E4101" s="108"/>
      <c r="X4101" s="108"/>
      <c r="AC4101" s="108"/>
      <c r="AZ4101" s="108"/>
      <c r="BA4101" s="108"/>
      <c r="BL4101" s="108"/>
      <c r="BM4101" s="108"/>
    </row>
    <row r="4102" spans="4:65" ht="12.75">
      <c r="D4102" s="108"/>
      <c r="E4102" s="108"/>
      <c r="X4102" s="108"/>
      <c r="AC4102" s="108"/>
      <c r="AZ4102" s="108"/>
      <c r="BA4102" s="108"/>
      <c r="BL4102" s="108"/>
      <c r="BM4102" s="108"/>
    </row>
    <row r="4103" spans="4:65" ht="12.75">
      <c r="D4103" s="108"/>
      <c r="E4103" s="108"/>
      <c r="X4103" s="108"/>
      <c r="AC4103" s="108"/>
      <c r="AZ4103" s="108"/>
      <c r="BA4103" s="108"/>
      <c r="BL4103" s="108"/>
      <c r="BM4103" s="108"/>
    </row>
    <row r="4104" spans="4:65" ht="12.75">
      <c r="D4104" s="108"/>
      <c r="E4104" s="108"/>
      <c r="X4104" s="108"/>
      <c r="AC4104" s="108"/>
      <c r="AZ4104" s="108"/>
      <c r="BA4104" s="108"/>
      <c r="BL4104" s="108"/>
      <c r="BM4104" s="108"/>
    </row>
    <row r="4105" spans="4:65" ht="12.75">
      <c r="D4105" s="108"/>
      <c r="E4105" s="108"/>
      <c r="X4105" s="108"/>
      <c r="AC4105" s="108"/>
      <c r="AZ4105" s="108"/>
      <c r="BA4105" s="108"/>
      <c r="BL4105" s="108"/>
      <c r="BM4105" s="108"/>
    </row>
    <row r="4106" spans="4:64" ht="12.75">
      <c r="D4106" s="108"/>
      <c r="E4106" s="108"/>
      <c r="X4106" s="108"/>
      <c r="AC4106" s="108"/>
      <c r="AZ4106" s="108"/>
      <c r="BL4106" s="108"/>
    </row>
    <row r="4107" spans="4:65" ht="12.75">
      <c r="D4107" s="108"/>
      <c r="E4107" s="108"/>
      <c r="X4107" s="108"/>
      <c r="AC4107" s="108"/>
      <c r="AZ4107" s="108"/>
      <c r="BA4107" s="108"/>
      <c r="BL4107" s="108"/>
      <c r="BM4107" s="108"/>
    </row>
    <row r="4108" spans="4:65" ht="12.75">
      <c r="D4108" s="108"/>
      <c r="E4108" s="108"/>
      <c r="X4108" s="108"/>
      <c r="AC4108" s="108"/>
      <c r="AZ4108" s="108"/>
      <c r="BA4108" s="108"/>
      <c r="BL4108" s="108"/>
      <c r="BM4108" s="108"/>
    </row>
    <row r="4109" spans="4:65" ht="12.75">
      <c r="D4109" s="108"/>
      <c r="E4109" s="108"/>
      <c r="X4109" s="108"/>
      <c r="AC4109" s="108"/>
      <c r="AZ4109" s="108"/>
      <c r="BA4109" s="108"/>
      <c r="BL4109" s="108"/>
      <c r="BM4109" s="108"/>
    </row>
    <row r="4110" spans="4:65" ht="12.75">
      <c r="D4110" s="108"/>
      <c r="E4110" s="108"/>
      <c r="X4110" s="108"/>
      <c r="AC4110" s="108"/>
      <c r="AZ4110" s="108"/>
      <c r="BA4110" s="108"/>
      <c r="BL4110" s="108"/>
      <c r="BM4110" s="108"/>
    </row>
    <row r="4111" spans="4:64" ht="12.75">
      <c r="D4111" s="108"/>
      <c r="E4111" s="108"/>
      <c r="X4111" s="108"/>
      <c r="AC4111" s="108"/>
      <c r="AZ4111" s="108"/>
      <c r="BL4111" s="108"/>
    </row>
    <row r="4112" spans="4:65" ht="12.75">
      <c r="D4112" s="108"/>
      <c r="E4112" s="108"/>
      <c r="X4112" s="108"/>
      <c r="AC4112" s="108"/>
      <c r="AZ4112" s="108"/>
      <c r="BA4112" s="108"/>
      <c r="BL4112" s="108"/>
      <c r="BM4112" s="108"/>
    </row>
    <row r="4113" spans="4:64" ht="12.75">
      <c r="D4113" s="108"/>
      <c r="E4113" s="108"/>
      <c r="X4113" s="108"/>
      <c r="AC4113" s="108"/>
      <c r="AZ4113" s="108"/>
      <c r="BL4113" s="108"/>
    </row>
    <row r="4114" spans="4:65" ht="12.75">
      <c r="D4114" s="108"/>
      <c r="E4114" s="108"/>
      <c r="X4114" s="108"/>
      <c r="AC4114" s="108"/>
      <c r="AZ4114" s="108"/>
      <c r="BA4114" s="108"/>
      <c r="BL4114" s="108"/>
      <c r="BM4114" s="108"/>
    </row>
    <row r="4115" spans="4:65" ht="12.75">
      <c r="D4115" s="108"/>
      <c r="E4115" s="108"/>
      <c r="X4115" s="108"/>
      <c r="AC4115" s="108"/>
      <c r="AZ4115" s="108"/>
      <c r="BA4115" s="108"/>
      <c r="BL4115" s="108"/>
      <c r="BM4115" s="108"/>
    </row>
    <row r="4116" spans="4:65" ht="12.75">
      <c r="D4116" s="108"/>
      <c r="E4116" s="108"/>
      <c r="X4116" s="108"/>
      <c r="AC4116" s="108"/>
      <c r="AZ4116" s="108"/>
      <c r="BA4116" s="108"/>
      <c r="BL4116" s="108"/>
      <c r="BM4116" s="108"/>
    </row>
    <row r="4117" spans="4:65" ht="12.75">
      <c r="D4117" s="108"/>
      <c r="E4117" s="108"/>
      <c r="X4117" s="108"/>
      <c r="AC4117" s="108"/>
      <c r="AZ4117" s="108"/>
      <c r="BA4117" s="108"/>
      <c r="BL4117" s="108"/>
      <c r="BM4117" s="108"/>
    </row>
    <row r="4118" spans="4:65" ht="12.75">
      <c r="D4118" s="108"/>
      <c r="E4118" s="108"/>
      <c r="X4118" s="108"/>
      <c r="AC4118" s="108"/>
      <c r="AZ4118" s="108"/>
      <c r="BA4118" s="108"/>
      <c r="BL4118" s="108"/>
      <c r="BM4118" s="108"/>
    </row>
    <row r="4119" spans="4:65" ht="12.75">
      <c r="D4119" s="108"/>
      <c r="E4119" s="108"/>
      <c r="X4119" s="108"/>
      <c r="AC4119" s="108"/>
      <c r="AZ4119" s="108"/>
      <c r="BA4119" s="108"/>
      <c r="BL4119" s="108"/>
      <c r="BM4119" s="108"/>
    </row>
    <row r="4120" spans="4:65" ht="12.75">
      <c r="D4120" s="108"/>
      <c r="E4120" s="108"/>
      <c r="X4120" s="108"/>
      <c r="AC4120" s="108"/>
      <c r="AT4120" s="134"/>
      <c r="AZ4120" s="108"/>
      <c r="BA4120" s="108"/>
      <c r="BL4120" s="108"/>
      <c r="BM4120" s="108"/>
    </row>
    <row r="4121" spans="4:65" ht="12.75">
      <c r="D4121" s="108"/>
      <c r="E4121" s="108"/>
      <c r="X4121" s="108"/>
      <c r="AC4121" s="108"/>
      <c r="AZ4121" s="108"/>
      <c r="BA4121" s="108"/>
      <c r="BL4121" s="108"/>
      <c r="BM4121" s="108"/>
    </row>
    <row r="4122" spans="4:65" ht="12.75">
      <c r="D4122" s="108"/>
      <c r="E4122" s="108"/>
      <c r="X4122" s="108"/>
      <c r="AC4122" s="108"/>
      <c r="AZ4122" s="108"/>
      <c r="BA4122" s="108"/>
      <c r="BL4122" s="108"/>
      <c r="BM4122" s="108"/>
    </row>
    <row r="4123" spans="4:65" ht="12.75">
      <c r="D4123" s="108"/>
      <c r="E4123" s="108"/>
      <c r="X4123" s="108"/>
      <c r="AC4123" s="108"/>
      <c r="AZ4123" s="108"/>
      <c r="BA4123" s="108"/>
      <c r="BL4123" s="108"/>
      <c r="BM4123" s="108"/>
    </row>
    <row r="4124" spans="4:65" ht="12.75">
      <c r="D4124" s="108"/>
      <c r="E4124" s="108"/>
      <c r="X4124" s="108"/>
      <c r="AC4124" s="108"/>
      <c r="AZ4124" s="108"/>
      <c r="BA4124" s="108"/>
      <c r="BL4124" s="108"/>
      <c r="BM4124" s="108"/>
    </row>
    <row r="4125" spans="4:65" ht="12.75">
      <c r="D4125" s="108"/>
      <c r="E4125" s="108"/>
      <c r="X4125" s="108"/>
      <c r="AC4125" s="108"/>
      <c r="AT4125" s="134"/>
      <c r="AZ4125" s="108"/>
      <c r="BA4125" s="108"/>
      <c r="BL4125" s="108"/>
      <c r="BM4125" s="108"/>
    </row>
    <row r="4126" spans="4:65" ht="12.75">
      <c r="D4126" s="108"/>
      <c r="E4126" s="108"/>
      <c r="X4126" s="108"/>
      <c r="AC4126" s="108"/>
      <c r="AZ4126" s="108"/>
      <c r="BA4126" s="108"/>
      <c r="BL4126" s="108"/>
      <c r="BM4126" s="108"/>
    </row>
    <row r="4127" spans="4:65" ht="12.75">
      <c r="D4127" s="108"/>
      <c r="E4127" s="108"/>
      <c r="X4127" s="108"/>
      <c r="AC4127" s="108"/>
      <c r="AZ4127" s="108"/>
      <c r="BA4127" s="108"/>
      <c r="BL4127" s="108"/>
      <c r="BM4127" s="108"/>
    </row>
    <row r="4128" spans="4:65" ht="12.75">
      <c r="D4128" s="108"/>
      <c r="E4128" s="108"/>
      <c r="X4128" s="108"/>
      <c r="AC4128" s="108"/>
      <c r="AZ4128" s="108"/>
      <c r="BA4128" s="108"/>
      <c r="BL4128" s="108"/>
      <c r="BM4128" s="108"/>
    </row>
    <row r="4129" spans="4:65" ht="12.75">
      <c r="D4129" s="108"/>
      <c r="E4129" s="108"/>
      <c r="X4129" s="108"/>
      <c r="AC4129" s="108"/>
      <c r="AZ4129" s="108"/>
      <c r="BA4129" s="108"/>
      <c r="BL4129" s="108"/>
      <c r="BM4129" s="108"/>
    </row>
    <row r="4130" spans="4:65" ht="12.75">
      <c r="D4130" s="108"/>
      <c r="E4130" s="108"/>
      <c r="X4130" s="108"/>
      <c r="AC4130" s="108"/>
      <c r="AZ4130" s="108"/>
      <c r="BA4130" s="108"/>
      <c r="BL4130" s="108"/>
      <c r="BM4130" s="108"/>
    </row>
    <row r="4131" spans="4:65" ht="12.75">
      <c r="D4131" s="108"/>
      <c r="E4131" s="108"/>
      <c r="X4131" s="108"/>
      <c r="AC4131" s="108"/>
      <c r="AZ4131" s="108"/>
      <c r="BA4131" s="108"/>
      <c r="BL4131" s="108"/>
      <c r="BM4131" s="108"/>
    </row>
    <row r="4132" spans="4:65" ht="12.75">
      <c r="D4132" s="108"/>
      <c r="E4132" s="108"/>
      <c r="X4132" s="108"/>
      <c r="AC4132" s="108"/>
      <c r="AZ4132" s="108"/>
      <c r="BA4132" s="108"/>
      <c r="BL4132" s="108"/>
      <c r="BM4132" s="108"/>
    </row>
    <row r="4133" spans="4:65" ht="12.75">
      <c r="D4133" s="108"/>
      <c r="E4133" s="108"/>
      <c r="X4133" s="108"/>
      <c r="AC4133" s="108"/>
      <c r="AZ4133" s="108"/>
      <c r="BA4133" s="108"/>
      <c r="BL4133" s="108"/>
      <c r="BM4133" s="108"/>
    </row>
    <row r="4134" spans="4:65" ht="12.75">
      <c r="D4134" s="108"/>
      <c r="E4134" s="108"/>
      <c r="X4134" s="108"/>
      <c r="AC4134" s="108"/>
      <c r="AZ4134" s="108"/>
      <c r="BA4134" s="108"/>
      <c r="BL4134" s="108"/>
      <c r="BM4134" s="108"/>
    </row>
    <row r="4135" spans="4:65" ht="12.75">
      <c r="D4135" s="108"/>
      <c r="E4135" s="108"/>
      <c r="X4135" s="108"/>
      <c r="AC4135" s="108"/>
      <c r="AZ4135" s="108"/>
      <c r="BA4135" s="108"/>
      <c r="BL4135" s="108"/>
      <c r="BM4135" s="108"/>
    </row>
    <row r="4136" spans="4:65" ht="12.75">
      <c r="D4136" s="108"/>
      <c r="E4136" s="108"/>
      <c r="X4136" s="108"/>
      <c r="AC4136" s="108"/>
      <c r="AZ4136" s="108"/>
      <c r="BA4136" s="108"/>
      <c r="BL4136" s="108"/>
      <c r="BM4136" s="108"/>
    </row>
    <row r="4137" spans="4:65" ht="12.75">
      <c r="D4137" s="108"/>
      <c r="E4137" s="108"/>
      <c r="X4137" s="108"/>
      <c r="AC4137" s="108"/>
      <c r="AZ4137" s="108"/>
      <c r="BA4137" s="108"/>
      <c r="BL4137" s="108"/>
      <c r="BM4137" s="108"/>
    </row>
    <row r="4138" spans="4:65" ht="12.75">
      <c r="D4138" s="108"/>
      <c r="E4138" s="108"/>
      <c r="X4138" s="108"/>
      <c r="AC4138" s="108"/>
      <c r="AZ4138" s="108"/>
      <c r="BA4138" s="108"/>
      <c r="BL4138" s="108"/>
      <c r="BM4138" s="108"/>
    </row>
    <row r="4139" spans="4:65" ht="12.75">
      <c r="D4139" s="108"/>
      <c r="E4139" s="108"/>
      <c r="X4139" s="108"/>
      <c r="AC4139" s="108"/>
      <c r="AZ4139" s="108"/>
      <c r="BA4139" s="108"/>
      <c r="BL4139" s="108"/>
      <c r="BM4139" s="108"/>
    </row>
    <row r="4140" spans="4:65" ht="12.75">
      <c r="D4140" s="108"/>
      <c r="E4140" s="108"/>
      <c r="X4140" s="108"/>
      <c r="AC4140" s="108"/>
      <c r="AZ4140" s="108"/>
      <c r="BA4140" s="108"/>
      <c r="BL4140" s="108"/>
      <c r="BM4140" s="108"/>
    </row>
    <row r="4141" spans="4:65" ht="12.75">
      <c r="D4141" s="108"/>
      <c r="E4141" s="108"/>
      <c r="X4141" s="108"/>
      <c r="AC4141" s="108"/>
      <c r="AZ4141" s="108"/>
      <c r="BA4141" s="108"/>
      <c r="BL4141" s="108"/>
      <c r="BM4141" s="108"/>
    </row>
    <row r="4142" spans="4:65" ht="12.75">
      <c r="D4142" s="108"/>
      <c r="E4142" s="108"/>
      <c r="X4142" s="108"/>
      <c r="AC4142" s="108"/>
      <c r="AZ4142" s="108"/>
      <c r="BA4142" s="108"/>
      <c r="BL4142" s="108"/>
      <c r="BM4142" s="108"/>
    </row>
    <row r="4143" spans="4:65" ht="12.75">
      <c r="D4143" s="108"/>
      <c r="E4143" s="108"/>
      <c r="X4143" s="108"/>
      <c r="AC4143" s="108"/>
      <c r="AZ4143" s="108"/>
      <c r="BA4143" s="108"/>
      <c r="BL4143" s="108"/>
      <c r="BM4143" s="108"/>
    </row>
    <row r="4144" spans="4:65" ht="12.75">
      <c r="D4144" s="108"/>
      <c r="E4144" s="108"/>
      <c r="X4144" s="108"/>
      <c r="AC4144" s="108"/>
      <c r="AZ4144" s="108"/>
      <c r="BA4144" s="108"/>
      <c r="BL4144" s="108"/>
      <c r="BM4144" s="108"/>
    </row>
    <row r="4145" spans="4:65" ht="12.75">
      <c r="D4145" s="108"/>
      <c r="E4145" s="108"/>
      <c r="X4145" s="108"/>
      <c r="AC4145" s="108"/>
      <c r="AZ4145" s="108"/>
      <c r="BA4145" s="108"/>
      <c r="BL4145" s="108"/>
      <c r="BM4145" s="108"/>
    </row>
    <row r="4146" spans="4:65" ht="12.75">
      <c r="D4146" s="108"/>
      <c r="E4146" s="108"/>
      <c r="X4146" s="108"/>
      <c r="AC4146" s="108"/>
      <c r="AZ4146" s="108"/>
      <c r="BA4146" s="108"/>
      <c r="BL4146" s="108"/>
      <c r="BM4146" s="108"/>
    </row>
    <row r="4147" spans="4:65" ht="12.75">
      <c r="D4147" s="108"/>
      <c r="E4147" s="108"/>
      <c r="X4147" s="108"/>
      <c r="AC4147" s="108"/>
      <c r="AZ4147" s="108"/>
      <c r="BA4147" s="108"/>
      <c r="BL4147" s="108"/>
      <c r="BM4147" s="108"/>
    </row>
    <row r="4148" spans="4:65" ht="12.75">
      <c r="D4148" s="108"/>
      <c r="E4148" s="108"/>
      <c r="X4148" s="108"/>
      <c r="AC4148" s="108"/>
      <c r="AZ4148" s="108"/>
      <c r="BA4148" s="108"/>
      <c r="BL4148" s="108"/>
      <c r="BM4148" s="108"/>
    </row>
    <row r="4149" spans="4:65" ht="12.75">
      <c r="D4149" s="108"/>
      <c r="E4149" s="108"/>
      <c r="X4149" s="108"/>
      <c r="AC4149" s="108"/>
      <c r="AZ4149" s="108"/>
      <c r="BA4149" s="108"/>
      <c r="BL4149" s="108"/>
      <c r="BM4149" s="108"/>
    </row>
    <row r="4150" spans="4:65" ht="12.75">
      <c r="D4150" s="108"/>
      <c r="E4150" s="108"/>
      <c r="X4150" s="108"/>
      <c r="AC4150" s="108"/>
      <c r="AZ4150" s="108"/>
      <c r="BA4150" s="108"/>
      <c r="BL4150" s="108"/>
      <c r="BM4150" s="108"/>
    </row>
    <row r="4151" spans="4:65" ht="12.75">
      <c r="D4151" s="108"/>
      <c r="E4151" s="108"/>
      <c r="X4151" s="108"/>
      <c r="AC4151" s="108"/>
      <c r="AZ4151" s="108"/>
      <c r="BA4151" s="108"/>
      <c r="BL4151" s="108"/>
      <c r="BM4151" s="108"/>
    </row>
    <row r="4152" spans="4:65" ht="12.75">
      <c r="D4152" s="108"/>
      <c r="E4152" s="108"/>
      <c r="X4152" s="108"/>
      <c r="AC4152" s="108"/>
      <c r="AZ4152" s="108"/>
      <c r="BA4152" s="108"/>
      <c r="BL4152" s="108"/>
      <c r="BM4152" s="108"/>
    </row>
    <row r="4153" spans="4:65" ht="12.75">
      <c r="D4153" s="108"/>
      <c r="E4153" s="108"/>
      <c r="X4153" s="108"/>
      <c r="AC4153" s="108"/>
      <c r="AZ4153" s="108"/>
      <c r="BA4153" s="108"/>
      <c r="BL4153" s="108"/>
      <c r="BM4153" s="108"/>
    </row>
    <row r="4154" spans="4:65" ht="12.75">
      <c r="D4154" s="108"/>
      <c r="E4154" s="108"/>
      <c r="X4154" s="108"/>
      <c r="AC4154" s="108"/>
      <c r="AZ4154" s="108"/>
      <c r="BA4154" s="108"/>
      <c r="BL4154" s="108"/>
      <c r="BM4154" s="108"/>
    </row>
    <row r="4155" spans="4:53" ht="12.75">
      <c r="D4155" s="108"/>
      <c r="E4155" s="108"/>
      <c r="X4155" s="108"/>
      <c r="AC4155" s="108"/>
      <c r="AZ4155" s="108"/>
      <c r="BA4155" s="108"/>
    </row>
    <row r="4156" spans="4:29" ht="12.75">
      <c r="D4156" s="108"/>
      <c r="E4156" s="108"/>
      <c r="X4156" s="108"/>
      <c r="AC4156" s="108"/>
    </row>
    <row r="4157" spans="4:29" ht="12.75">
      <c r="D4157" s="108"/>
      <c r="E4157" s="108"/>
      <c r="X4157" s="108"/>
      <c r="AC4157" s="108"/>
    </row>
  </sheetData>
  <sheetProtection password="E7A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Sebastian_Myrcha</dc:creator>
  <cp:keywords/>
  <dc:description/>
  <cp:lastModifiedBy>Kiszkiel Dorota</cp:lastModifiedBy>
  <dcterms:created xsi:type="dcterms:W3CDTF">1997-02-26T13:46:56Z</dcterms:created>
  <dcterms:modified xsi:type="dcterms:W3CDTF">2016-07-13T07:14:55Z</dcterms:modified>
  <cp:category/>
  <cp:version/>
  <cp:contentType/>
  <cp:contentStatus/>
</cp:coreProperties>
</file>