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568" activeTab="0"/>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sheetId="9" r:id="rId9"/>
    <sheet name="ZAŁ 10" sheetId="10" r:id="rId10"/>
  </sheets>
  <externalReferences>
    <externalReference r:id="rId13"/>
    <externalReference r:id="rId14"/>
    <externalReference r:id="rId15"/>
    <externalReference r:id="rId16"/>
  </externalReferences>
  <definedNames>
    <definedName name="_xlnm.Print_Area" localSheetId="0">'ZAŁ 1'!$A$1:$J$266</definedName>
    <definedName name="_xlnm.Print_Area" localSheetId="9">'ZAŁ 10'!$A$1:$K$38</definedName>
    <definedName name="_xlnm.Print_Area" localSheetId="1">'ZAŁ 2'!$A$1:$M$39</definedName>
    <definedName name="_xlnm.Print_Area" localSheetId="2">'ZAŁ 3'!$A$1:$H$102</definedName>
    <definedName name="_xlnm.Print_Area" localSheetId="3">'ZAŁ 4'!$A$1:$H$42</definedName>
    <definedName name="_xlnm.Print_Area" localSheetId="4">'ZAŁ 5'!$A$1:$H$50</definedName>
    <definedName name="_xlnm.Print_Area" localSheetId="5">'ZAŁ 6'!$A$1:$D$54</definedName>
    <definedName name="_xlnm.Print_Area" localSheetId="7">'ZAŁ 8'!$A$1:$F$53</definedName>
    <definedName name="_xlnm.Print_Area" localSheetId="8">'ZAŁ 9'!$A$1:$F$354</definedName>
  </definedNames>
  <calcPr fullCalcOnLoad="1"/>
</workbook>
</file>

<file path=xl/comments1.xml><?xml version="1.0" encoding="utf-8"?>
<comments xmlns="http://schemas.openxmlformats.org/spreadsheetml/2006/main">
  <authors>
    <author> </author>
  </authors>
  <commentList>
    <comment ref="I75" authorId="0">
      <text>
        <r>
          <rPr>
            <b/>
            <sz val="8"/>
            <rFont val="Tahoma"/>
            <family val="2"/>
          </rPr>
          <t xml:space="preserve"> :</t>
        </r>
        <r>
          <rPr>
            <sz val="8"/>
            <rFont val="Tahoma"/>
            <family val="2"/>
          </rPr>
          <t xml:space="preserve">
osoby, które rozpoczęły udział w 7.1.1 i 7.1.2 w 2013 r.</t>
        </r>
      </text>
    </comment>
  </commentList>
</comments>
</file>

<file path=xl/sharedStrings.xml><?xml version="1.0" encoding="utf-8"?>
<sst xmlns="http://schemas.openxmlformats.org/spreadsheetml/2006/main" count="1868" uniqueCount="567">
  <si>
    <t>w tym osoby w wieku 15-24/ 15-30 lata**</t>
  </si>
  <si>
    <r>
      <t>Kolumna 1</t>
    </r>
    <r>
      <rPr>
        <sz val="10"/>
        <rFont val="Arial"/>
        <family val="2"/>
      </rPr>
      <t xml:space="preserve"> - należy podać nr Priorytetu/Działania, w ramach którego została udzielona pomoc publiczna.
</t>
    </r>
    <r>
      <rPr>
        <i/>
        <sz val="10"/>
        <rFont val="Arial"/>
        <family val="2"/>
      </rPr>
      <t>Kolumna 2</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zostały zawarte umowy/wydane decyzje o dofinansowanie</t>
    </r>
    <r>
      <rPr>
        <i/>
        <sz val="10"/>
        <rFont val="Arial"/>
        <family val="2"/>
      </rPr>
      <t xml:space="preserve">
Kolumna 3</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zatwierdzony został co najmniej jeden wniosek o płatność.</t>
    </r>
    <r>
      <rPr>
        <i/>
        <sz val="10"/>
        <rFont val="Arial"/>
        <family val="2"/>
      </rPr>
      <t xml:space="preserve">
Kolumna 4 </t>
    </r>
    <r>
      <rPr>
        <sz val="10"/>
        <rFont val="Arial"/>
        <family val="2"/>
      </rPr>
      <t xml:space="preserve">- należy podać całkowitą wartość projektów MŚP wskazanych w kol. 2.
</t>
    </r>
    <r>
      <rPr>
        <i/>
        <sz val="10"/>
        <rFont val="Arial"/>
        <family val="2"/>
      </rPr>
      <t xml:space="preserve">Kolumna 5 </t>
    </r>
    <r>
      <rPr>
        <sz val="10"/>
        <rFont val="Arial"/>
        <family val="2"/>
      </rPr>
      <t xml:space="preserve">- należy podać całkowitą wartość wydatków kwalifikowalnych w ramach projektów MŚP wynikających z zatwierdzonych wniosków o płatność wskazanych w kolumnie 3.
</t>
    </r>
    <r>
      <rPr>
        <i/>
        <sz val="10"/>
        <rFont val="Arial"/>
        <family val="2"/>
      </rPr>
      <t>Kolumna 6</t>
    </r>
    <r>
      <rPr>
        <sz val="10"/>
        <rFont val="Arial"/>
        <family val="2"/>
      </rPr>
      <t xml:space="preserve"> - w odniesieniu do kolumny 5 należy wyodrębnić tę część wydatków kwalifikowalnych w ramach projektów MŚP, które dotyczą pomocy publicznej oraz pomocy </t>
    </r>
    <r>
      <rPr>
        <i/>
        <sz val="10"/>
        <rFont val="Arial"/>
        <family val="2"/>
      </rPr>
      <t>de minimis</t>
    </r>
    <r>
      <rPr>
        <sz val="10"/>
        <rFont val="Arial"/>
        <family val="2"/>
      </rPr>
      <t xml:space="preserve">
</t>
    </r>
    <r>
      <rPr>
        <i/>
        <sz val="10"/>
        <rFont val="Arial"/>
        <family val="2"/>
      </rPr>
      <t>Kolumny 7, 8 i 9</t>
    </r>
    <r>
      <rPr>
        <sz val="10"/>
        <rFont val="Arial"/>
        <family val="2"/>
      </rPr>
      <t xml:space="preserve"> - należy podać całkowitą kwotę środków zakwalifikowanych jako pomoc publiczna i pomoc </t>
    </r>
    <r>
      <rPr>
        <i/>
        <sz val="10"/>
        <rFont val="Arial"/>
        <family val="2"/>
      </rPr>
      <t>de minimis</t>
    </r>
    <r>
      <rPr>
        <sz val="10"/>
        <rFont val="Arial"/>
        <family val="2"/>
      </rPr>
      <t xml:space="preserve"> na podstawie zatwierdzonych wniosków o płatność w poszczególnych 
kategoriach wielkości przedsiębiorstwa (tj. mikro, małych i średnich przedsiębiorstwach zdefiniowanych zgodnie z </t>
    </r>
    <r>
      <rPr>
        <i/>
        <sz val="10"/>
        <rFont val="Arial"/>
        <family val="2"/>
      </rPr>
      <t>Zasadami udzielania pomocy publicznej w ramach PO KL</t>
    </r>
    <r>
      <rPr>
        <sz val="10"/>
        <rFont val="Arial"/>
        <family val="2"/>
      </rPr>
      <t xml:space="preserve">).
</t>
    </r>
    <r>
      <rPr>
        <i/>
        <sz val="10"/>
        <rFont val="Arial"/>
        <family val="2"/>
      </rPr>
      <t>Kolumny 5-9</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Nie należy uwzględniać wkładu prywatnego.</t>
    </r>
    <r>
      <rPr>
        <i/>
        <sz val="10"/>
        <rFont val="Arial"/>
        <family val="2"/>
      </rPr>
      <t xml:space="preserv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 xml:space="preserve">Rejestr obciążeń na projekcie </t>
    </r>
    <r>
      <rPr>
        <sz val="10"/>
        <rFont val="Arial"/>
        <family val="2"/>
      </rPr>
      <t xml:space="preserve">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</si>
  <si>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r>
      <t xml:space="preserve">Należy uwzględnić osoby, które otrzymały jednorazowe środki na podjęcie działalności gospodarczej w ramach Poddziałania 6.1.3, Działania 6.2 i Poddziałania 8.1.2 oraz </t>
    </r>
    <r>
      <rPr>
        <sz val="10"/>
        <rFont val="Arial"/>
        <family val="2"/>
      </rPr>
      <t>spółdzielnie socjalne utworzone w ramach Poddziałania 7.2.2 (środki na założenie spółdzielni, przystąpienie oraz zatrudnienie w spółdzielni).</t>
    </r>
  </si>
  <si>
    <r>
      <t xml:space="preserve">Kolumna 1 </t>
    </r>
    <r>
      <rPr>
        <sz val="10"/>
        <rFont val="Arial"/>
        <family val="2"/>
      </rPr>
      <t xml:space="preserve">- należy podać nr Priorytetu/Działania, w ramach którego została udzielona pomoc publiczna.
</t>
    </r>
    <r>
      <rPr>
        <i/>
        <sz val="10"/>
        <rFont val="Arial"/>
        <family val="2"/>
      </rPr>
      <t>Kolumna 2</t>
    </r>
    <r>
      <rPr>
        <sz val="10"/>
        <rFont val="Arial"/>
        <family val="2"/>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Arial"/>
        <family val="2"/>
      </rPr>
      <t xml:space="preserve">Kolumna 3 - </t>
    </r>
    <r>
      <rPr>
        <sz val="10"/>
        <rFont val="Arial"/>
        <family val="2"/>
      </rPr>
      <t xml:space="preserve">należy podać liczbę projektów objętych pomocą publiczną oraz pomocą </t>
    </r>
    <r>
      <rPr>
        <i/>
        <sz val="10"/>
        <rFont val="Arial"/>
        <family val="2"/>
      </rPr>
      <t>de minimis</t>
    </r>
    <r>
      <rPr>
        <sz val="10"/>
        <rFont val="Arial"/>
        <family val="2"/>
      </rPr>
      <t>, dla których dotychczas zostały zawarte umowy/ wydane decyzje o dofinanoswanie.</t>
    </r>
    <r>
      <rPr>
        <i/>
        <sz val="10"/>
        <rFont val="Arial"/>
        <family val="2"/>
      </rPr>
      <t xml:space="preserve">
Kolumna 4</t>
    </r>
    <r>
      <rPr>
        <sz val="10"/>
        <rFont val="Arial"/>
        <family val="2"/>
      </rPr>
      <t xml:space="preserve"> - należy podać liczbę projektów objętych pomocą publiczną oraz pomocą </t>
    </r>
    <r>
      <rPr>
        <i/>
        <sz val="10"/>
        <rFont val="Arial"/>
        <family val="2"/>
      </rPr>
      <t>de minimis</t>
    </r>
    <r>
      <rPr>
        <sz val="10"/>
        <rFont val="Arial"/>
        <family val="2"/>
      </rPr>
      <t xml:space="preserve">, dla których dotychczas zatwierdzony został co najmniej jednen wniosek o płatność.
</t>
    </r>
    <r>
      <rPr>
        <i/>
        <sz val="10"/>
        <rFont val="Arial"/>
        <family val="2"/>
      </rPr>
      <t>Kolumna 5</t>
    </r>
    <r>
      <rPr>
        <sz val="10"/>
        <rFont val="Arial"/>
        <family val="2"/>
      </rPr>
      <t xml:space="preserve"> - należy podać całkowitą wartość umów wskazanych w kol. 3.
</t>
    </r>
    <r>
      <rPr>
        <i/>
        <sz val="10"/>
        <rFont val="Arial"/>
        <family val="2"/>
      </rPr>
      <t>Kolumna 6</t>
    </r>
    <r>
      <rPr>
        <sz val="10"/>
        <rFont val="Arial"/>
        <family val="2"/>
      </rPr>
      <t xml:space="preserve"> - należy podać całkowitą wartość wydatków kwalifikowalnych, wynikającą z zatwierdzonych wniosków o płatność dla projektów wskazanych w kolumnie 4.
</t>
    </r>
    <r>
      <rPr>
        <i/>
        <sz val="10"/>
        <rFont val="Arial"/>
        <family val="2"/>
      </rPr>
      <t>Kolumna 7</t>
    </r>
    <r>
      <rPr>
        <sz val="10"/>
        <rFont val="Arial"/>
        <family val="2"/>
      </rPr>
      <t xml:space="preserve"> - w odniesieniu do kol. 6 należy wyodrębnić tę część wydatków kwalifikowalnych, które dotyczą pomocy publicznej oraz pomocy </t>
    </r>
    <r>
      <rPr>
        <i/>
        <sz val="10"/>
        <rFont val="Arial"/>
        <family val="2"/>
      </rPr>
      <t>de minimis</t>
    </r>
    <r>
      <rPr>
        <sz val="10"/>
        <rFont val="Arial"/>
        <family val="2"/>
      </rPr>
      <t xml:space="preserve">
</t>
    </r>
    <r>
      <rPr>
        <i/>
        <sz val="10"/>
        <rFont val="Arial"/>
        <family val="2"/>
      </rPr>
      <t>Kolumny 6-7</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Nie należy uwzględniać wkładu prywatnego.</t>
    </r>
    <r>
      <rPr>
        <i/>
        <sz val="10"/>
        <rFont val="Arial"/>
        <family val="2"/>
      </rPr>
      <t xml:space="preserv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Rejestr obciążeń na projekcie</t>
    </r>
    <r>
      <rPr>
        <sz val="10"/>
        <rFont val="Arial"/>
        <family val="2"/>
      </rPr>
      <t xml:space="preserve"> 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</si>
  <si>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t xml:space="preserve">(2) - w tym wnioski cofnięte z oceny merytorycznej.   </t>
  </si>
  <si>
    <t>(3) - przy ustalaniu danych liczbowych należy brać pod uwagę datę nadania w urzędzie pisma zawierającego informacje o wyniku rozpatrzenia  - datę kancelaryjną.</t>
  </si>
  <si>
    <t xml:space="preserve">(4) - przy ustalaniu danych liczbowych należy brać pod uwagę datę zatwierdzenia odpowiedniej listy rankingowej przez właściwy organ. </t>
  </si>
  <si>
    <t xml:space="preserve">(5) - przy ustalaniu danych liczbowych należy brać pod uwagę stan na dzień rozpoczęcia prac KOP. </t>
  </si>
  <si>
    <t xml:space="preserve">(6) - należy uwzględnić jedynie wnioski, którym zgodnie z systemem realizacji PO KL przysługuje wniesienie środka odwoławczego od wyniku oceny merytorycznej.   </t>
  </si>
  <si>
    <r>
      <t xml:space="preserve">(7) - liczba przypadków, gdy </t>
    </r>
    <r>
      <rPr>
        <u val="single"/>
        <sz val="10"/>
        <rFont val="Arial"/>
        <family val="2"/>
      </rPr>
      <t>do tego samego wniosku</t>
    </r>
    <r>
      <rPr>
        <sz val="10"/>
        <rFont val="Arial"/>
        <family val="2"/>
      </rPr>
      <t xml:space="preserve"> </t>
    </r>
    <r>
      <rPr>
        <sz val="10"/>
        <rFont val="Arial"/>
        <family val="2"/>
      </rPr>
      <t>złożono protest od oceny formalnej i merytorycznej.</t>
    </r>
  </si>
  <si>
    <r>
      <t>W ramach wiersza nr 1</t>
    </r>
    <r>
      <rPr>
        <b/>
        <sz val="10"/>
        <rFont val="Arial"/>
        <family val="2"/>
      </rPr>
      <t xml:space="preserve"> </t>
    </r>
    <r>
      <rPr>
        <b/>
        <i/>
        <sz val="10"/>
        <rFont val="Arial"/>
        <family val="2"/>
      </rPr>
      <t>„podstawowe, gimnazjalne i niższe”</t>
    </r>
    <r>
      <rPr>
        <sz val="10"/>
        <rFont val="Arial"/>
        <family val="2"/>
      </rPr>
      <t xml:space="preserve"> wykazywane są osoby, które posiadają wykształcenie podstawowe, gimnazjalne oraz niższe od ww. wymienionych. W ramach wiersza nr 2 </t>
    </r>
    <r>
      <rPr>
        <b/>
        <i/>
        <sz val="10"/>
        <rFont val="Arial"/>
        <family val="2"/>
      </rPr>
      <t>„ponadgimnazjalne”</t>
    </r>
    <r>
      <rPr>
        <sz val="10"/>
        <rFont val="Arial"/>
        <family val="2"/>
      </rPr>
      <t xml:space="preserve"> wykazywane są osoby, które posiadają wykształcenie średnie lub zasadnicze zawodowe. W ramach wiersza nr 3 </t>
    </r>
    <r>
      <rPr>
        <b/>
        <i/>
        <sz val="10"/>
        <rFont val="Arial"/>
        <family val="2"/>
      </rPr>
      <t>„pomaturalne”</t>
    </r>
    <r>
      <rPr>
        <sz val="10"/>
        <rFont val="Arial"/>
        <family val="2"/>
      </rPr>
      <t xml:space="preserve"> wykazywane są osoby, które ukończyły szkołę policealną, ale nie ukończyły studiów wyższych. W ramach wiersza nr 4 </t>
    </r>
    <r>
      <rPr>
        <b/>
        <i/>
        <sz val="10"/>
        <rFont val="Arial"/>
        <family val="2"/>
      </rPr>
      <t>„wyższe”</t>
    </r>
    <r>
      <rPr>
        <sz val="10"/>
        <rFont val="Arial"/>
        <family val="2"/>
      </rPr>
      <t xml:space="preserve"> wykazywane są osoby, które posiadają wykształcenie wyższe (uzyskały tytuł licencjata lub inżyniera lub magistra lub doktora), w tym również osoby, które ukończyły studia podyplomowe.</t>
    </r>
  </si>
  <si>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Arial"/>
        <family val="2"/>
      </rPr>
      <t xml:space="preserve">Samozatrudnieni </t>
    </r>
    <r>
      <rPr>
        <sz val="9"/>
        <rFont val="Arial"/>
        <family val="2"/>
      </rPr>
      <t>– osoby fizyczne prowadzące działalność gospodarczą, nie zatrudniające pracowników.</t>
    </r>
  </si>
  <si>
    <r>
      <t xml:space="preserve">Wartość udzielonej pomocy publicznej oraz pomocy </t>
    </r>
    <r>
      <rPr>
        <b/>
        <i/>
        <sz val="10"/>
        <rFont val="Arial"/>
        <family val="2"/>
      </rPr>
      <t xml:space="preserve">de minimis </t>
    </r>
    <r>
      <rPr>
        <sz val="10"/>
        <rFont val="Arial"/>
        <family val="2"/>
      </rPr>
      <t xml:space="preserve">- wartość środków stanowiących pomoc publiczną oraz pomoc </t>
    </r>
    <r>
      <rPr>
        <i/>
        <sz val="10"/>
        <rFont val="Arial"/>
        <family val="2"/>
      </rPr>
      <t>de minimis</t>
    </r>
    <r>
      <rPr>
        <sz val="10"/>
        <rFont val="Arial"/>
        <family val="2"/>
      </rPr>
      <t xml:space="preserve"> w ramach podpisanych w Programie umów/ decyzji o dofinansowanie realizacji projektów.
</t>
    </r>
    <r>
      <rPr>
        <b/>
        <sz val="10"/>
        <rFont val="Arial"/>
        <family val="2"/>
      </rPr>
      <t xml:space="preserve">Wartość wypłaconej pomocy publicznej oraz pomocy </t>
    </r>
    <r>
      <rPr>
        <b/>
        <i/>
        <sz val="10"/>
        <rFont val="Arial"/>
        <family val="2"/>
      </rPr>
      <t xml:space="preserve">de minimis </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</si>
  <si>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Liczba projektów objętych pomocą publiczną oraz pomocą </t>
    </r>
    <r>
      <rPr>
        <b/>
        <i/>
        <sz val="10"/>
        <rFont val="Arial"/>
        <family val="2"/>
      </rPr>
      <t>de minimis</t>
    </r>
  </si>
  <si>
    <r>
      <t xml:space="preserve">Wartość projektów objętych pomocą publiczną oraz pomocą </t>
    </r>
    <r>
      <rPr>
        <b/>
        <i/>
        <sz val="10"/>
        <rFont val="Arial"/>
        <family val="2"/>
      </rPr>
      <t>de minimis</t>
    </r>
  </si>
  <si>
    <r>
      <t xml:space="preserve">Wartość wypłaconej pomocy publicznej oraz pomocy </t>
    </r>
    <r>
      <rPr>
        <b/>
        <i/>
        <sz val="10"/>
        <rFont val="Arial"/>
        <family val="2"/>
      </rPr>
      <t>de minimis</t>
    </r>
  </si>
  <si>
    <t>- pracowników przedsiębiorstw w jednostkach naukowych</t>
  </si>
  <si>
    <t>Łączna wartość poniesionych wydatków</t>
  </si>
  <si>
    <t>Łączną wartość poniesionych wydatków należy podać narastająco, wyliczając na podstawie zatwierdzonych wniosków o płatność.</t>
  </si>
  <si>
    <t xml:space="preserve">- pracowników naukowych w przedsiębiorstwach </t>
  </si>
  <si>
    <t>Inne wskaźniki określone w Planie Działania dla Priorytetu</t>
  </si>
  <si>
    <t>Załącznik nr 1. Osiągnięte wartości wskaźników</t>
  </si>
  <si>
    <t>1.1. Wartości wskaźników rezultatu</t>
  </si>
  <si>
    <r>
      <t xml:space="preserve">UWAGA:
</t>
    </r>
    <r>
      <rPr>
        <sz val="10"/>
        <rFont val="Arial"/>
        <family val="2"/>
      </rPr>
      <t xml:space="preserve">Wartości wskaźników prezentujących liczbę osób, które zakończyły udział w projektach, powinny być powiązane z wartościami wynikającymi z załącznika nr 2 </t>
    </r>
    <r>
      <rPr>
        <i/>
        <sz val="10"/>
        <rFont val="Arial"/>
        <family val="2"/>
      </rPr>
      <t>„Przepływ uczestników projektów realizowanych w ramach Priorytetu”</t>
    </r>
    <r>
      <rPr>
        <sz val="10"/>
        <rFont val="Arial"/>
        <family val="2"/>
      </rPr>
      <t>. Jeśli dane dotyczące wskaźników w okresie składania sprawozdania nie są dostępne, należy pod tabelą zamieścić komentarz, w jakim terminie będą mogły zostać przedstawione.</t>
    </r>
  </si>
  <si>
    <t>1.2 Wartości wskaźników produktu</t>
  </si>
  <si>
    <t>Załącznik nr 2. Przepływ uczestników projektów realizowanych w ramach Priorytetu</t>
  </si>
  <si>
    <t>Załącznik nr 3. Określenie statusu na rynku pracy osób, które rozpoczęły udział w projektach realizowanych w ramach Priorytetu</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</si>
  <si>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</si>
  <si>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t>Załącznik nr 4. Osoby, które rozpoczęły udział w projektach realizowanych w ramach Priorytetu, znajdujący się w dwóch grupach wiekowych 15-24 i 55-64 lata</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</si>
  <si>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t>
    </r>
    <r>
      <rPr>
        <b/>
        <sz val="10"/>
        <rFont val="Arial"/>
        <family val="2"/>
      </rPr>
      <t>Wiek osoby objętej wsparciem określany jest w chwili rozpoczęcia jej udziału w projekcie</t>
    </r>
    <r>
      <rPr>
        <sz val="10"/>
        <rFont val="Arial"/>
        <family val="2"/>
      </rPr>
      <t>. W wierszu „Osoby młode 15-24 lata” należy uwzględnić uczestników projektu, którzy w dniu rozpoczęcia udziału w projekcie mieli skończone 15 lat (od dnia 15 urodzin) i jednocześnie nie ukończyli 25 lat (do dnia poprzedzającego dzień 25 urodzin).</t>
    </r>
  </si>
  <si>
    <t>Załącznik nr 5. Osoby, które rozpoczęły udział w projektach realizowanych w ramach Priorytetu ze względu na wykształcenie</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</si>
  <si>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Wykształcenie uczestników projektów określane jest w chwili rozpoczęcia ich udziału w projektach, biorąc pod uwagę ostatni zakończony formalnie etap edukacji danej osoby.</t>
    </r>
  </si>
  <si>
    <t>Załącznik nr 6. Przedsiębiorstwa, które przystąpiły do udziału w projektach realizowanych w ramach Priorytetu</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</si>
  <si>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uwzględniać dane kumulatywne od początku okresu ich realizacji.</t>
  </si>
  <si>
    <t>Kolumna 3 przedstawia liczbę przedsiębiorstw, które przystąpiły do udziału w projektach realizowanych w ramach Priorytetu w okresie sprawozdawczym, zaś kolumna 4 przedstawia liczbę przedsiębiorstw narastająco.</t>
  </si>
  <si>
    <t xml:space="preserve">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t>
  </si>
  <si>
    <t>Łączną wartość projektów należy podać narastająco, wyliczając na podstawie przyjętych do realizacji wniosków o dofinansowanie, dla których zawarto umowę lub wydano decyzję o dofinansowanie. W przypadku zawarcia aneksów do ww. umów w tabeli należy dokonać weryfikacji uprzednio wykazanych wartości projektów.</t>
  </si>
  <si>
    <t>Adaptowanie rozwiązań wypracowanych w innym kraju</t>
  </si>
  <si>
    <t>Wypracowywanie nowych rozwiązań</t>
  </si>
  <si>
    <t>Zakres informacji</t>
  </si>
  <si>
    <t>Informacje</t>
  </si>
  <si>
    <t>Projekty innowacyjne, w tym projekty innowacyjne z komponentem ponadnarodowym</t>
  </si>
  <si>
    <t>Informacja na temat naboru (tryb konkursowy)</t>
  </si>
  <si>
    <t>Informacja na temat projektów, w przypadku których podpisano umowę o dofinansowanie projektu w okresie sprawozdawczym (tryb konkursowy i systemowy)</t>
  </si>
  <si>
    <r>
      <t>liczba osób, które zakończyły udział w Priorytecie</t>
    </r>
    <r>
      <rPr>
        <sz val="9"/>
        <rFont val="Arial"/>
        <family val="2"/>
      </rPr>
      <t xml:space="preserve"> - dot. uczestników, którzy zakończyli udział w Priorytecie od roku, w którym w Planach działania wprowadzono kryteria dot. pomiaru efektywności zatrudnieniowej
</t>
    </r>
    <r>
      <rPr>
        <b/>
        <sz val="9"/>
        <rFont val="Arial"/>
        <family val="2"/>
      </rPr>
      <t>W kol. 3-5 należy wykazać osoby, nie wcześniej niż po upływie trzech miesięcy, licząc od dnia zakończenia uczestnictwa w Priorytecie lub jeżeli dana osoba podjęła zatrudnienie</t>
    </r>
  </si>
  <si>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rozporządzeniu Ministra Rozwoju Regionalnego w sprawie udzielania przez Polską Agencję Rozwoju Przedsiębiorczości pomocy finansowej w ramach Programu Operacyjnego Kapitał Ludzki. </t>
  </si>
  <si>
    <t>Liczba projektów wspierających rozwój inicjatyw lokalnych*</t>
  </si>
  <si>
    <t>Liczba projektów wspierających rozwój inicjatyw na rzecz aktywizacji i integracji społeczności lokalnych*</t>
  </si>
  <si>
    <t>Liczba partnerstw (sieci współpracy) zawiązanych na szczeblu lokalnym i regionalnym*</t>
  </si>
  <si>
    <t>Liczba osób, które były objęte wsparciem w zakresie rozpoczynania własnej działalności gospodarczej typu spin off lub spin out*</t>
  </si>
  <si>
    <t>c) środki na rozpoczęcie działalności gospodarczej</t>
  </si>
  <si>
    <t>a) jednorazowy dodatek relokacyjny/ mobilnościowy**</t>
  </si>
  <si>
    <t>b) jednorazowy dodatek motywacyjny**</t>
  </si>
  <si>
    <t>** Wskaźniki monitorowane w odniesieniu do projektów, dla których wniosek o dofinansowanie został złożony do dnia 31 grudnia 2010 r.</t>
  </si>
  <si>
    <r>
      <t xml:space="preserve">Uczestników projektów należy przypisać do poszczególnych kategorii/podkategorii zgodnie z definicjami określonymi 
w Instrukcji do wniosku o dofinansowanie projektu Program Operacyjny Kapitał Ludzki.
• W wierszach </t>
    </r>
    <r>
      <rPr>
        <i/>
        <sz val="10"/>
        <rFont val="Arial"/>
        <family val="2"/>
      </rPr>
      <t>„Bezrobotni"</t>
    </r>
    <r>
      <rPr>
        <sz val="10"/>
        <rFont val="Arial"/>
        <family val="2"/>
      </rPr>
      <t xml:space="preserve"> oraz </t>
    </r>
    <r>
      <rPr>
        <i/>
        <sz val="10"/>
        <rFont val="Arial"/>
        <family val="2"/>
      </rPr>
      <t>„w tym osoby długotrwale bezrobotne"</t>
    </r>
    <r>
      <rPr>
        <sz val="10"/>
        <rFont val="Arial"/>
        <family val="2"/>
      </rPr>
      <t xml:space="preserve"> należy monitorować uczestników projektu zgodnie z definicjami określonymi w Ustawie z dnia 20 kwietnia 2004 r. o promocji zatrudnienia i instytucjach rynku pracy.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 2007-2013</t>
    </r>
    <r>
      <rPr>
        <sz val="10"/>
        <rFont val="Arial"/>
        <family val="2"/>
      </rPr>
      <t>.</t>
    </r>
  </si>
  <si>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wykazywani są uczestnicy projektów realizowanych w ramach Priorytetu, którzy w dniu rozpoczęcia udziału w projekcie mieli skończone 55 lat (od dnia 55 urodzin) i jednocześnie nie ukończyli 65 lat (do dnia poprzedzającego dzień 65 urodzin). W ramach </t>
    </r>
    <r>
      <rPr>
        <i/>
        <sz val="10"/>
        <rFont val="Arial"/>
        <family val="2"/>
      </rPr>
      <t xml:space="preserve">„Pracowników w wieku starszym w wieku 55-64 lata" </t>
    </r>
    <r>
      <rPr>
        <sz val="10"/>
        <rFont val="Arial"/>
        <family val="2"/>
      </rPr>
      <t>należy uwzględniać osoby zatrudnione i samozatrudnione zgodnie z definicjami wskazanymi w Instrukcji do wniosku o dofinansowanie projektu PO KL.</t>
    </r>
  </si>
  <si>
    <t>Liczba osób dorosłych w wieku 25-64 lata, które uczestniczyły w kształceniu ustawicznym w ramach Priorytetu</t>
  </si>
  <si>
    <t>Liczba szkół podstawowych, które zrealizowały projekty dotyczące indywidualizacji nauczania</t>
  </si>
  <si>
    <t xml:space="preserve">Odsetek szkół podstawowych, które zrealizowały projekty dotyczące indywidualizacji nauczania </t>
  </si>
  <si>
    <t>Odsetek kluczowych pracowników PSZ, którzy zakończyli udział w szkoleniach realizowanych w systemie pozaszkolnym, istotnych z punktu widzenia regionalnego rynku pracy</t>
  </si>
  <si>
    <t>Dane w tabeli należy przedstawić narastająco od początku realizacji Priorytetu.</t>
  </si>
  <si>
    <t>Tryb konkursowy i systemowy – informacja na temat zakresu współpracy</t>
  </si>
  <si>
    <t>Grupa docelowa</t>
  </si>
  <si>
    <t>Liczba osób, które znalazły lub kontynuują zatrudnienie</t>
  </si>
  <si>
    <t>10=(7/4)*100</t>
  </si>
  <si>
    <t>11=(8/5)*100</t>
  </si>
  <si>
    <t>Wskaźnik efektywności zatrudnieniowej ogółem</t>
  </si>
  <si>
    <t>w tym osoby niekwalifikujące się do żadnej z poniższych grup docelowych (pkt. 3-6)</t>
  </si>
  <si>
    <t>w tym osoby w wieku 50-64 lata</t>
  </si>
  <si>
    <t>Działanie 7.2</t>
  </si>
  <si>
    <t>Wskaźnik efektywności zatrudnieniowej</t>
  </si>
  <si>
    <t>Działanie 7.4</t>
  </si>
  <si>
    <t>Każda z Instytucji Pośredniczących wylicza wskaźniki określone dla Priorytetu, z którego realizacji sprawozdaje. Wskaźniki wykazywane w kolumnach 4-6 i 7-9 dotyczą odpowiednio wartości osiągniętych w okresie objętym sprawozdaniem oraz od początku realizacji Priorytetu, w podziale na płeć (w przypadku wsparcia dla osób) i są wyliczane na podstawie danych przedstawionych w zweryfikowanych sprawozdaniach z realizacji poszczególnych Działań. W kolumnie 10 należy wyliczyć stopień realizacji tych wskaźników zgodnie z podaną w tabeli formułą.</t>
  </si>
  <si>
    <t>Osiągnięta wartość wskaźnika</t>
  </si>
  <si>
    <t xml:space="preserve">Liczba kluczowych pracowników PSZ, którzy zakończyli udział w szkoleniach realizowanych w systemie pozaszkolnym, istotnych z punktu widzenia regionalnego rynku pracy </t>
  </si>
  <si>
    <t>- w tym osoby z terenów wiejskich</t>
  </si>
  <si>
    <t>Liczba osób, które otrzymały:</t>
  </si>
  <si>
    <t xml:space="preserve">Liczba utworzonych miejsc pracy w ramach udzielonych z EFS środków na podjęcie działalności gospodarczej </t>
  </si>
  <si>
    <t>Liczba klientów instytucji pomocy społecznej objętych kontraktami socjalnymi w ramach realizowanych projektów</t>
  </si>
  <si>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</si>
  <si>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</si>
  <si>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</si>
  <si>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</si>
  <si>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</si>
  <si>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Stopień realizacji wskaźnika</t>
  </si>
  <si>
    <t>Wartość docelowa wskaźnika</t>
  </si>
  <si>
    <t>10=(9/3)*100</t>
  </si>
  <si>
    <t>ponadgimnazjalne</t>
  </si>
  <si>
    <t>…</t>
  </si>
  <si>
    <t>Liczba osób, które zakończyły udział w projektach realizowanych w ramach Priorytetu</t>
  </si>
  <si>
    <t>Liczba szkół (podstawowych, gimnazjów i ponadgimnazjalnych prowadzących kształcenie ogólne), które zrealizowały projekty rozwojowe w ramach Priorytetu</t>
  </si>
  <si>
    <t>Liczba nauczycieli, którzy uczestniczyli w doskonaleniu zawodowym w krótkich formach</t>
  </si>
  <si>
    <t>w tym zatrudnieni w administracji publicznej</t>
  </si>
  <si>
    <t>w tym zatrudnieni w organizacjach pozarządowych</t>
  </si>
  <si>
    <t>Liczba osób, które:</t>
  </si>
  <si>
    <t>zakończyły udział w projektach realizowanych w ramach 
Priorytetu</t>
  </si>
  <si>
    <t>rozpoczęły udział w projektach 
realizowanych w ramach Priorytetu</t>
  </si>
  <si>
    <t>kontynuują udział w projektach 
realizowanych w ramach Priorytetu na koniec okresu objętego sprawozdaniem</t>
  </si>
  <si>
    <t>Rodzaj przedsiębiorstwa</t>
  </si>
  <si>
    <t>Wykształcenia</t>
  </si>
  <si>
    <t>Cel szczegółowy 1</t>
  </si>
  <si>
    <t>przerwały udział w projektach realizowanych w ramach 
Priorytetu</t>
  </si>
  <si>
    <t>Liczba przedsiębiorstw</t>
  </si>
  <si>
    <t>w tym osoby z terenów wiejskich</t>
  </si>
  <si>
    <t>osoby młode (15-24 lata)</t>
  </si>
  <si>
    <t xml:space="preserve">Małe przedsiębiorstwa </t>
  </si>
  <si>
    <t>Średnie przedsiębiorstwa</t>
  </si>
  <si>
    <t>w tym zatrudnieni 
w małych przedsiębiorstwach</t>
  </si>
  <si>
    <t>w tym zatrudnieni 
w średnich przedsiębiorstwach</t>
  </si>
  <si>
    <t>KOMENTARZ</t>
  </si>
  <si>
    <t>Liczba szkół i placówek kształcenia zawodowego, które wdrożyły programy rozwojowe</t>
  </si>
  <si>
    <t>6=7+8+9</t>
  </si>
  <si>
    <t>Nie określono</t>
  </si>
  <si>
    <t>Cel szczegółowy 2</t>
  </si>
  <si>
    <t>Cel szczegółowy 3</t>
  </si>
  <si>
    <t>Cel szczegółowy 4</t>
  </si>
  <si>
    <t>Cel szczegółowy 5</t>
  </si>
  <si>
    <t>mikro</t>
  </si>
  <si>
    <t>Brak danych</t>
  </si>
  <si>
    <t>osoby w wieku 55-64 lata</t>
  </si>
  <si>
    <t>w tym pracownicy w wieku 55-64 lata</t>
  </si>
  <si>
    <t>Liczba utworzonych miejsc pracy w  ramach udzielonych z EFS środków na podjęcie działalności gospodarczej</t>
  </si>
  <si>
    <t>Liczba przedsiębiorstw, które zostały objęte wsparciem w zakresie projektów szkoleniowych</t>
  </si>
  <si>
    <t xml:space="preserve"> Liczba pracowników o niskich kwalifikacjach, którzy zakończyli udział w projektach</t>
  </si>
  <si>
    <t>Liczba przedsiębiorstw, którym udzielono wsparcia w zakresie skutecznego przewidywania i zarządzania zmianą</t>
  </si>
  <si>
    <t xml:space="preserve"> Liczba osób zwolnionych w przedsiębiorstwach dotkniętych procesami restrukturyzacyjnymi, którzy zostali objęci działaniami szybkiego reagowania</t>
  </si>
  <si>
    <t>Odsetek przedsiębiorstw, których pracownicy zakończyli udział w szkoleniach w ramach Priorytetu - w ogólnej liczbie aktywnych przedsiębiorstw</t>
  </si>
  <si>
    <t>w ramach Działania 6.1</t>
  </si>
  <si>
    <t>w ramach Działania 6.2</t>
  </si>
  <si>
    <t>Tabela 9.1 Informacje ogólne (narastająco)</t>
  </si>
  <si>
    <t>Tabela 9.2 Informacje szczegółowe (w okresie sprawozdawczym)</t>
  </si>
  <si>
    <t>* nie dot. osób, które otrzymały jednorazowe środki na podjęcie działalności gospodarczej w ramach Poddziałania 6.1.3, Działania 6.2 i Poddziałania 8.1.2. oraz spółdzielni socjalnych utworzonych w ramach projektu w Poddziałaniu 7.2.2.</t>
  </si>
  <si>
    <t xml:space="preserve">    dysponentów II stopnia środków budżetowych państwa </t>
  </si>
  <si>
    <t xml:space="preserve">    dysponentów IIII stopnia środków budżetowych państwa </t>
  </si>
  <si>
    <t>Odsetek dysponentów środków budżetowych, którzy byli objęci wsparciem w zakresie przygotowania i wdrożenia wieloletniego planowania budżetowego w ujęciu zadaniowym w podziale na:</t>
  </si>
  <si>
    <t>Liczba osób, które skorzystały z usług doradczych (projekty inżynierii finansowej)</t>
  </si>
  <si>
    <t>Liczba osób, które uczestniczyły w szkoleniach (projekty inżynierii finansowej)</t>
  </si>
  <si>
    <t>W tabeli należy wykazać przedsiebiorstwa objęte wsparciem w ramach Priorytetu I, II, VI, VII, VIII i IX</t>
  </si>
  <si>
    <t>Odsetek jednostek administracji publicznej, które konsultowały i tworzyły akty normatywne przy udziale organizacji pozarządowych i partnerów społecznych w podziale na:</t>
  </si>
  <si>
    <t>a. urzędy gmin,</t>
  </si>
  <si>
    <t>b. starostwa powiatowe</t>
  </si>
  <si>
    <t>c. urzędy marszałkowskie</t>
  </si>
  <si>
    <t>d. urzędy wojewódzkie</t>
  </si>
  <si>
    <t>e. ministerstwa</t>
  </si>
  <si>
    <t>f. urzędy centralne.</t>
  </si>
  <si>
    <t>Odsetek organizacji pozarządowych korzystających z centrów wsparcia</t>
  </si>
  <si>
    <t>Odsetek powiatów, na terenie których wdrożono programy z zakresu bezpłatnego poradnictwa prawnego i obywatelskiego w ramach Priorytetu.</t>
  </si>
  <si>
    <r>
      <t>Pomoc publiczna oraz pomoc de minimis udzielana bezpośrednio na rzecz MŚP</t>
    </r>
    <r>
      <rPr>
        <sz val="10"/>
        <rFont val="Arial"/>
        <family val="2"/>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Arial"/>
        <family val="2"/>
      </rPr>
      <t>Pomoc publiczna oraz pomoc de minimis udzialana na rzecz MŚP przez instytucje pełniące rolę pośredników</t>
    </r>
    <r>
      <rPr>
        <sz val="10"/>
        <rFont val="Arial"/>
        <family val="2"/>
      </rPr>
      <t xml:space="preserve"> - należy uwzględnić projekty, w ramach których pomoc publiczna oraz pomoc de minimis jest udzielana na rzecz MŚP przez inne podmioty</t>
    </r>
  </si>
  <si>
    <r>
      <t xml:space="preserve">Liczba projektów MŚP objętych pomocą publiczną oraz pomocą </t>
    </r>
    <r>
      <rPr>
        <b/>
        <i/>
        <sz val="10"/>
        <rFont val="Arial"/>
        <family val="2"/>
      </rPr>
      <t>de minimis</t>
    </r>
  </si>
  <si>
    <r>
      <t xml:space="preserve">Wartość projektów MŚP objętych pomocą publiczną oraz pomocą </t>
    </r>
    <r>
      <rPr>
        <b/>
        <i/>
        <sz val="10"/>
        <rFont val="Arial"/>
        <family val="2"/>
      </rPr>
      <t>de minimis</t>
    </r>
  </si>
  <si>
    <r>
      <t>Wartość pomocy publicznej oraz pomocy</t>
    </r>
    <r>
      <rPr>
        <b/>
        <i/>
        <sz val="10"/>
        <rFont val="Arial"/>
        <family val="2"/>
      </rPr>
      <t xml:space="preserve"> de minimis </t>
    </r>
    <r>
      <rPr>
        <b/>
        <sz val="10"/>
        <rFont val="Arial"/>
        <family val="2"/>
      </rPr>
      <t>wypłaconej na rzecz MŚP</t>
    </r>
  </si>
  <si>
    <r>
      <t xml:space="preserve">Pomoc publiczna oraz pomoc </t>
    </r>
    <r>
      <rPr>
        <b/>
        <i/>
        <sz val="10"/>
        <rFont val="Arial"/>
        <family val="2"/>
      </rPr>
      <t>de minimis</t>
    </r>
    <r>
      <rPr>
        <b/>
        <sz val="10"/>
        <rFont val="Arial"/>
        <family val="2"/>
      </rPr>
      <t xml:space="preserve"> udzielana bezpośrednio na rzecz MŚP</t>
    </r>
  </si>
  <si>
    <r>
      <t xml:space="preserve">Pomoc publiczna oraz pomoc </t>
    </r>
    <r>
      <rPr>
        <b/>
        <i/>
        <sz val="10"/>
        <rFont val="Arial"/>
        <family val="2"/>
      </rPr>
      <t>de minimis</t>
    </r>
    <r>
      <rPr>
        <b/>
        <sz val="10"/>
        <rFont val="Arial"/>
        <family val="2"/>
      </rPr>
      <t xml:space="preserve"> udzialana na rzecz MŚP przez instytucje pełniące rolę pośredników</t>
    </r>
  </si>
  <si>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tabela uwzględnia dane kumulatywne od początku okresu ralizacji projektów.</t>
  </si>
  <si>
    <t>Załącznik nr 10. Informacja o wykonaniu wskaźnika efektywności zatrudnieniowej w ramach Priorytetu</t>
  </si>
  <si>
    <t>UWAGA:
W tabeli należy ujmować przedsiębiorstwa, które otrzymały wsparcie w formie doposażenia i wyposażenia stanowisk pracy dla skierowanych bezrobotnych w ramach Poddziałania 6.1.3.</t>
  </si>
  <si>
    <t>w tym wartość komponentu ponadnarodowego</t>
  </si>
  <si>
    <t>Liczba utworzonych miejsc pracy w ramach udzielonych z EFS środków na podjęcie działalności gospodarczej (15-24 lata)</t>
  </si>
  <si>
    <t xml:space="preserve">W celu ukrywania szczegółowych danych dotyczących wskaźników monitorowanych w ramach poszczególnych Priorytetów PO KL należy odpowiednio kliknąć znak plus (pozwala na wyświetlenie wskaźników dla danego Priorytetu) lub znak minus (pozwala na ukrycie wskaźników dla danego Priorytetu) znajdujący się poniżej wiersza z nr Priorytetu. </t>
  </si>
  <si>
    <t>Liczba utworzonych miejsc pracy w ramach udzielonych z EFS środków na podjęcie działalności gospodarczej (przekazanych osobom w szczególnie trudnej sytuacji na rynku pracy)</t>
  </si>
  <si>
    <t>Liczba utworzonych miejsc pracy w ramach udzielonych z EFS środków na podjęcie działalności gospodarczej (przekazanych osobom w wieku 50-64 lata)</t>
  </si>
  <si>
    <t>Mikroprzedsiębiorstwa 
(w tym samozatrudnieni)*</t>
  </si>
  <si>
    <t>Nr Priorytetu/
Działania</t>
  </si>
  <si>
    <t>Program pomocowy/ inna podstawa udzielenia pomocy</t>
  </si>
  <si>
    <t>wg podpisanych umów / wydanych decyzji</t>
  </si>
  <si>
    <t>wg zrealizowanych wniosków o płatność</t>
  </si>
  <si>
    <t>Priorytet</t>
  </si>
  <si>
    <t>Nr Priorytetu / Działania</t>
  </si>
  <si>
    <t>kwota ogółem 
MŚP</t>
  </si>
  <si>
    <t>w tym wg wielkości przedsiębiorstwa</t>
  </si>
  <si>
    <t>małe</t>
  </si>
  <si>
    <t>średnie</t>
  </si>
  <si>
    <t>kwota</t>
  </si>
  <si>
    <t>Odsetek dzieci w wieku 3 – 5 lat uczestniczących w różnych formach edukacji przedszkolnej w ramach Priorytetu na obszarach wiejskich w stosunku do ogólnej liczby dzieci w tej grupie</t>
  </si>
  <si>
    <t>Odsetek szkół (podstawowych, gimnazjów i ponadgimnazjalnych prowadzących kształcenie ogólne), które zrealizowały projekty rozwojowe w ramach Priorytetu, w podziale na:</t>
  </si>
  <si>
    <t>a) obszary miejskie</t>
  </si>
  <si>
    <t>b) obszary wiejskie</t>
  </si>
  <si>
    <t>Odsetek szkół prowadzących kształcenie zawodowe, które wdrożyły programy rozwojowe w relacji do wszystkich szkół tego typu</t>
  </si>
  <si>
    <t>Odsetek szkół prowadzących kształcenie zawodowe, które współpracowały z przedsiębiorstwami w zakresie wdrażania programów rozwojowych, w relacji do wszystkich szkół tego typu</t>
  </si>
  <si>
    <t>Odsetek nauczycieli , którzy podnieśli swoje kompetencje w wyniku doskonalenia zawodowego w krótkich formach w relacji do ogólnej liczby nauczycieli, w tym:</t>
  </si>
  <si>
    <t>a) nauczyciele na obszarach wiejskich</t>
  </si>
  <si>
    <t>b) nauczyciele kształcenia zawodowego</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</si>
  <si>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</si>
  <si>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</si>
  <si>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</si>
  <si>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</si>
  <si>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</si>
  <si>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Liczba dzieci w wieku 3-5 lat, które uczestniczyły w różnych formach edukacji przedszkolnej na obszarach wiejskich</t>
  </si>
  <si>
    <t>Liczba osób zagrożonych wykluczeniem społecznym, które zakończyły udział w Priorytecie</t>
  </si>
  <si>
    <t>Liczba przedsiębiorstw, których pracownicy zakończyli udział w szkoleniach w ramach Priorytetu</t>
  </si>
  <si>
    <t>Liczba oddolnych inicjatyw społecznych podejmowanych w ramach Priorytetu</t>
  </si>
  <si>
    <t>Łączna wartość projektów</t>
  </si>
  <si>
    <t>PRIORYTET N</t>
  </si>
  <si>
    <t>Nie dotyczy</t>
  </si>
  <si>
    <t>K – kobiety, M – mężczyźni</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</si>
  <si>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</si>
  <si>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Mr – wartość wskaźnika osiągnięta w okresie sprawozdawczym (wg stanu na koniec tego okresu)</t>
  </si>
  <si>
    <t>Nazwa instytucji</t>
  </si>
  <si>
    <t>Okres sprawozdawczy</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</si>
  <si>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</si>
  <si>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</si>
  <si>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</si>
  <si>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</si>
  <si>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</si>
  <si>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</si>
  <si>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</si>
  <si>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</si>
  <si>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</si>
  <si>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Priorytetu</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</si>
  <si>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</si>
  <si>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</si>
  <si>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</si>
  <si>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</si>
  <si>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</si>
  <si>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</si>
  <si>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</si>
  <si>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</si>
  <si>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</si>
  <si>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</si>
  <si>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</si>
  <si>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</si>
  <si>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</si>
  <si>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</si>
  <si>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PRIORYTET I</t>
  </si>
  <si>
    <t>w tym osoby niepełnosprawne</t>
  </si>
  <si>
    <t>wg form działań</t>
  </si>
  <si>
    <t>1. Wydrębnione projekty współpracy ponadnarodowej</t>
  </si>
  <si>
    <r>
      <t>3. Projekty innowacyjne</t>
    </r>
    <r>
      <rPr>
        <sz val="9"/>
        <rFont val="Arial"/>
        <family val="2"/>
      </rPr>
      <t xml:space="preserve"> (z wyłączeniem projektów z komponentem ponadnarodowym)</t>
    </r>
  </si>
  <si>
    <r>
      <t>4. Projekty innowacyjne</t>
    </r>
    <r>
      <rPr>
        <sz val="9"/>
        <rFont val="Arial"/>
        <family val="2"/>
      </rPr>
      <t xml:space="preserve"> z komponentem ponadnarodowym</t>
    </r>
  </si>
  <si>
    <t>1. Konkurs nr 1 rozpoczęty / kontynuowany / zakończony w okresie sprawozdawczym</t>
  </si>
  <si>
    <r>
      <t xml:space="preserve">2. Temat </t>
    </r>
    <r>
      <rPr>
        <i/>
        <sz val="9"/>
        <rFont val="Arial"/>
        <family val="2"/>
      </rPr>
      <t>(jeśli dotyczy)</t>
    </r>
  </si>
  <si>
    <t>3. Alokacja przewidziana na konkurs</t>
  </si>
  <si>
    <t>4. Termin naboru</t>
  </si>
  <si>
    <t>5. Sposób uwzględnienia współpracy ponadnarodowej (kryteria dostępu / kryteria strategiczne / konkurs przewidujący możliwość składania projektów z komponentem nieuwzględnionym poprzez kryteria szczegółowe)</t>
  </si>
  <si>
    <t>6. Liczba złożonych wniosków o dofinansowanie projektu</t>
  </si>
  <si>
    <t>7. Liczba wniosków o dofinansowanie projektu, które zostały pozytywnie ocenione na etapie oceny formalnej</t>
  </si>
  <si>
    <t>8. Liczba wniosków o dofinansowanie projektu, które zostały pozytywnie ocenione na etapie oceny merytorycznej</t>
  </si>
  <si>
    <t>9. Liczba podpisanych umów o dofinansowanie projektu</t>
  </si>
  <si>
    <t>1. Tryb systemowy / konkursowy:</t>
  </si>
  <si>
    <r>
      <t xml:space="preserve">2. Temat </t>
    </r>
    <r>
      <rPr>
        <i/>
        <sz val="9"/>
        <rFont val="Arial"/>
        <family val="2"/>
      </rPr>
      <t>(jeśli dotyczy)</t>
    </r>
    <r>
      <rPr>
        <sz val="9"/>
        <rFont val="Arial"/>
        <family val="2"/>
      </rPr>
      <t>:</t>
    </r>
  </si>
  <si>
    <t>3. Tytuł projektu</t>
  </si>
  <si>
    <t>4. Nazwa Beneficjenta:</t>
  </si>
  <si>
    <t>5. Okres realizacji:</t>
  </si>
  <si>
    <r>
      <t xml:space="preserve">6. Całkowita wartość projektu (w tym wartość komponentu ponadnarodowego – </t>
    </r>
    <r>
      <rPr>
        <i/>
        <sz val="9"/>
        <rFont val="Arial"/>
        <family val="2"/>
      </rPr>
      <t>jeśli dotyczy</t>
    </r>
    <r>
      <rPr>
        <sz val="9"/>
        <rFont val="Arial"/>
        <family val="2"/>
      </rPr>
      <t>):</t>
    </r>
  </si>
  <si>
    <t>7. Opis produktu finalnego</t>
  </si>
  <si>
    <t>8. Komponent ponadnarodowy (tak / nie)</t>
  </si>
  <si>
    <r>
      <t xml:space="preserve">8a. Jeśli projekt będzie realizowany w partnerstwie ponadnarodowym:
</t>
    </r>
    <r>
      <rPr>
        <sz val="9"/>
        <rFont val="Arial"/>
        <family val="2"/>
      </rPr>
      <t>Kraj pochodzenia partnerów zagranicznych:</t>
    </r>
  </si>
  <si>
    <r>
      <t>8b. Jeśli projekt będzie realizowany w partnerstwie ponadnarodowym:</t>
    </r>
    <r>
      <rPr>
        <sz val="9"/>
        <rFont val="Arial"/>
        <family val="2"/>
      </rPr>
      <t xml:space="preserve">
Zakres współpracy (tj. zakres wymienianych doświadczeń, adaptowanych rozwiązań, wspólnych rozwiązań planowanych do wypracowania, wspólnych i skoordynowanych działań itd.)
</t>
    </r>
  </si>
  <si>
    <t>Projekty współpracy ponadnarodowej wdrażane w ramach Działań / Poddziałań określonych w Szczegółowym Opisie Priorytetów PO KL</t>
  </si>
  <si>
    <t>2. Nr Priorytetu</t>
  </si>
  <si>
    <t>5. Projekty wyodrębnione / z komponentem</t>
  </si>
  <si>
    <t>2. Nr Działania / Poddziałania</t>
  </si>
  <si>
    <t>PRIORYTET VI</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</si>
  <si>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</si>
  <si>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</si>
  <si>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</si>
  <si>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</si>
  <si>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</si>
  <si>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doktorantów, którzy otrzymali stypendia naukowe</t>
  </si>
  <si>
    <t>PRIORYTET IX</t>
  </si>
  <si>
    <t>Liczba uczniów w szkołach prowadzących kształcenie zawodowe, którzy zakończyli udział w stażach i praktykach w ramach Priorytetu</t>
  </si>
  <si>
    <t>W przypadku projektów systemowych realizowanych w ramach Poddziałania 6.1.3 w tabeli należy uwzględniać wartości narastająco od początku realizacji projektu.</t>
  </si>
  <si>
    <r>
      <t>Wskaźnik efektywności zatrudnieniowej należy liczyć</t>
    </r>
    <r>
      <rPr>
        <b/>
        <sz val="9"/>
        <rFont val="Arial"/>
        <family val="2"/>
      </rPr>
      <t xml:space="preserve"> narastająco od początku realizacjji Priorytetu</t>
    </r>
    <r>
      <rPr>
        <sz val="9"/>
        <rFont val="Arial"/>
        <family val="2"/>
      </rPr>
      <t>.</t>
    </r>
  </si>
  <si>
    <t>Inne wskaźniki efektywności zatrudnieniowej określone we wniosku o dofinansowanie w ramach Priorytetu/ Działania (należy podać nr Priorytetu/ Działania j.w.)</t>
  </si>
  <si>
    <t>..</t>
  </si>
  <si>
    <r>
      <t xml:space="preserve">Załącznik nr 7. Wartość udzielonej i wypłaconej pomocy publicznej oraz pomocy </t>
    </r>
    <r>
      <rPr>
        <b/>
        <i/>
        <sz val="11"/>
        <rFont val="Arial"/>
        <family val="2"/>
      </rPr>
      <t>de minimis</t>
    </r>
    <r>
      <rPr>
        <b/>
        <sz val="11"/>
        <rFont val="Arial"/>
        <family val="2"/>
      </rPr>
      <t xml:space="preserve"> w ramach Programu Operacyjnego Kapitał Ludzki (w PLN)</t>
    </r>
  </si>
  <si>
    <t>Osiągnięta wartość wskaźnika efektywności zatrudnieniowej w ramach Priorytetu (%)</t>
  </si>
  <si>
    <t xml:space="preserve">Liczba szkół i placówek kształcenia zawodowego, które współpracowały z przedsiębiorstwami w zakresie wdrażania programów rozwojowych </t>
  </si>
  <si>
    <t>Liczba ośrodków wychowania przedszkolnego, które uzyskały wsparcie w ramach Priorytetu</t>
  </si>
  <si>
    <t>w tym migranci</t>
  </si>
  <si>
    <t>Przedział wiekowy</t>
  </si>
  <si>
    <t>podstawowe, gimnazjalne
i niższe</t>
  </si>
  <si>
    <t>pomaturalne</t>
  </si>
  <si>
    <t>wyższe</t>
  </si>
  <si>
    <t>w tym rolnicy</t>
  </si>
  <si>
    <t>Grupa projektów</t>
  </si>
  <si>
    <t>Liczba projektów</t>
  </si>
  <si>
    <t>Organizowanie konferencji, seminariów, warsztatów i spotkań</t>
  </si>
  <si>
    <t>Prowadzenie badań i analiz</t>
  </si>
  <si>
    <t>Przygotowanie, tłumaczenia i wydawanie publikacji, opracowań, raportów</t>
  </si>
  <si>
    <t>Doradztwo, wymiana pracowników, staże, wizyty studyjne</t>
  </si>
  <si>
    <t>L.p.</t>
  </si>
  <si>
    <t>- w tym liczba osób w wieku powyżej 50. roku życia</t>
  </si>
  <si>
    <t>w tym osoby należące do mniejszości narodowych i etnicznych</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</si>
  <si>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</si>
  <si>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</si>
  <si>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</si>
  <si>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</si>
  <si>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Odsetek klientów instytucji pomocy społecznej będących w wieku aktywności zawodowej i nie pracujących, którzy w ramach Priorytetu zostali objęci działaniami aktywnej integracji</t>
  </si>
  <si>
    <t>Odsetek klientów instytucji pomocy społecznej, którzy zostali objęci kontraktami socjalnymi</t>
  </si>
  <si>
    <t>Liczba osób, które ukończyły udział w stażach lub szkoleniach praktycznych w podziale na:</t>
  </si>
  <si>
    <r>
      <t xml:space="preserve">Zgodnie ze </t>
    </r>
    <r>
      <rPr>
        <i/>
        <sz val="9"/>
        <rFont val="Arial"/>
        <family val="2"/>
      </rPr>
      <t>Szczegółowym Opisem Priorytetów PO KL</t>
    </r>
    <r>
      <rPr>
        <sz val="9"/>
        <rFont val="Arial"/>
        <family val="2"/>
      </rPr>
      <t xml:space="preserve"> ilekroć jest mowa o przedsiębiorcy, rozumie się przez to przedsiębiorcę w rozumieniu art. 4 ustawy z dnia 2 lipca 2004 r. o swobodzie działalności gospodarczej (Dz. U. z 2010 r. Nr 220, poz. 1447),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r>
  </si>
  <si>
    <t>* Wskaźniki monitorowane w odniesieniu do projektów, dla których wniosek o dofinansowanie został złożony do dnia 31 grudnia 2011 r.</t>
  </si>
  <si>
    <t>* Wskaźnik monitorowany w odniesieniu do projektów, dla których wniosek o dofinansowanie został złożony do dnia 31 grudnia 2011 r.</t>
  </si>
  <si>
    <t>5=3+4</t>
  </si>
  <si>
    <t>8=6+7</t>
  </si>
  <si>
    <t>9=(6/3)*100</t>
  </si>
  <si>
    <t>Liczba osób, które zakończyły udział w Priorytecie</t>
  </si>
  <si>
    <t>d) w tym w zakresie kwalifikacyjnych kursów zawodowych</t>
  </si>
  <si>
    <t>Wskaźnik efektywności zatrudnieniowej*</t>
  </si>
  <si>
    <t>*dot. działań obejmujących outplacement</t>
  </si>
  <si>
    <t>** dane w wierszu 3 dot. osób w wieku 15-24 lata dot. projektów, dla których wniosek o dofinansowanie został złożony do końca 2012 r., natomiast dane dot. osób w wieku 15-30 lata dot. projektów, dla których wniosek o dofinansowanie został złożony od początku 2013 r.</t>
  </si>
  <si>
    <r>
      <t xml:space="preserve">Pomiar wskaźników jest dokonywany zgodnie z załącznikiem nr 7 </t>
    </r>
    <r>
      <rPr>
        <i/>
        <sz val="9"/>
        <rFont val="Arial"/>
        <family val="2"/>
      </rPr>
      <t xml:space="preserve">Sposób pomiaru wskaźnika efektywności zatrudnieniowej w projekcie </t>
    </r>
    <r>
      <rPr>
        <sz val="9"/>
        <rFont val="Arial"/>
        <family val="2"/>
      </rPr>
      <t>do</t>
    </r>
    <r>
      <rPr>
        <i/>
        <sz val="9"/>
        <rFont val="Arial"/>
        <family val="2"/>
      </rPr>
      <t xml:space="preserve"> Podręcznika wskaźników PO KL 2007-2013.</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</si>
  <si>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</si>
  <si>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r>
      <t xml:space="preserve">Docelowa wartość wskaźnika – </t>
    </r>
    <r>
      <rPr>
        <sz val="9"/>
        <rFont val="Arial"/>
        <family val="2"/>
      </rPr>
      <t xml:space="preserve">wartość określona na 2013 rok. Dla wybranych wskaźników produktu monitorowanych w niniejszym sprawozdaniu nie określono regionalnych wartości docelowych, w związku z czym w kolumnie 3 wskazano </t>
    </r>
    <r>
      <rPr>
        <i/>
        <sz val="9"/>
        <rFont val="Arial"/>
        <family val="2"/>
      </rPr>
      <t>"Nie określono"</t>
    </r>
    <r>
      <rPr>
        <sz val="9"/>
        <rFont val="Arial"/>
        <family val="2"/>
      </rPr>
      <t>, zaś w kolumnie 10 –</t>
    </r>
    <r>
      <rPr>
        <i/>
        <sz val="9"/>
        <rFont val="Arial"/>
        <family val="2"/>
      </rPr>
      <t xml:space="preserve"> "Nie dotyczy".</t>
    </r>
    <r>
      <rPr>
        <b/>
        <sz val="9"/>
        <rFont val="Arial"/>
        <family val="2"/>
      </rPr>
      <t xml:space="preserve">
Stopień realizacji wskaźnika </t>
    </r>
    <r>
      <rPr>
        <sz val="9"/>
        <rFont val="Arial"/>
        <family val="2"/>
      </rPr>
      <t>– wyrażony w % jest relacją osiągniętej wartości wskaźnika w stosunku do jego wartości docelowej.</t>
    </r>
  </si>
  <si>
    <t xml:space="preserve">* kolumnę należy wypełnić łącznie dla protestów rozpatrywanych przez podległe IP II oraz IP jeśli dotyczy. </t>
  </si>
  <si>
    <t xml:space="preserve">** kolumna dotyczy tylko IP ( Pola  4,  8, 11 powinny być wypełniane w oparciu o dane z podległych IP II - jeśli zostały one powołane). W przypadku województw, w których nie powołano IP II pola 3,  7, 10 należy wypełnić wpisując zwrot "nie dotyczy".      </t>
  </si>
  <si>
    <t xml:space="preserve">OCENA FORMALNA </t>
  </si>
  <si>
    <t>PROTESTY*</t>
  </si>
  <si>
    <t>ODWOŁANIA**</t>
  </si>
  <si>
    <r>
      <t>1.</t>
    </r>
    <r>
      <rPr>
        <sz val="10"/>
        <rFont val="Arial"/>
        <family val="2"/>
      </rPr>
      <t xml:space="preserve"> </t>
    </r>
    <r>
      <rPr>
        <b/>
        <sz val="10"/>
        <rFont val="Arial"/>
        <family val="2"/>
      </rPr>
      <t xml:space="preserve">liczba wniosków przyjętych do oceny formalnej </t>
    </r>
    <r>
      <rPr>
        <sz val="7"/>
        <rFont val="Arial"/>
        <family val="2"/>
      </rPr>
      <t>(1)</t>
    </r>
    <r>
      <rPr>
        <b/>
        <sz val="10"/>
        <rFont val="Arial"/>
        <family val="2"/>
      </rPr>
      <t xml:space="preserve"> </t>
    </r>
    <r>
      <rPr>
        <sz val="10"/>
        <rFont val="Arial"/>
        <family val="2"/>
      </rPr>
      <t>:</t>
    </r>
  </si>
  <si>
    <r>
      <t>2.</t>
    </r>
    <r>
      <rPr>
        <sz val="10"/>
        <rFont val="Arial"/>
        <family val="2"/>
      </rPr>
      <t xml:space="preserve"> </t>
    </r>
    <r>
      <rPr>
        <b/>
        <sz val="10"/>
        <rFont val="Arial"/>
        <family val="2"/>
      </rPr>
      <t xml:space="preserve">liczba wniosków ocenionych negatywnie po ocenie formalnej </t>
    </r>
    <r>
      <rPr>
        <sz val="7"/>
        <rFont val="Arial"/>
        <family val="2"/>
      </rPr>
      <t xml:space="preserve">(2) (3) </t>
    </r>
    <r>
      <rPr>
        <b/>
        <sz val="10"/>
        <rFont val="Arial"/>
        <family val="2"/>
      </rPr>
      <t xml:space="preserve">: </t>
    </r>
  </si>
  <si>
    <r>
      <t xml:space="preserve">3. liczba protestów od negatywnej oceny formalnej projektów, </t>
    </r>
    <r>
      <rPr>
        <sz val="10"/>
        <rFont val="Arial"/>
        <family val="2"/>
      </rPr>
      <t xml:space="preserve">które wpłynęły do IOK </t>
    </r>
    <r>
      <rPr>
        <b/>
        <sz val="10"/>
        <rFont val="Arial"/>
        <family val="2"/>
      </rPr>
      <t>w tym:</t>
    </r>
  </si>
  <si>
    <r>
      <t>3</t>
    </r>
    <r>
      <rPr>
        <sz val="10"/>
        <rFont val="Arial"/>
        <family val="2"/>
      </rPr>
      <t xml:space="preserve">. </t>
    </r>
    <r>
      <rPr>
        <b/>
        <sz val="10"/>
        <rFont val="Arial"/>
        <family val="2"/>
      </rPr>
      <t>liczba odwołań od negatywnej oceny formalnej projektów,</t>
    </r>
    <r>
      <rPr>
        <sz val="10"/>
        <rFont val="Arial"/>
        <family val="2"/>
      </rPr>
      <t xml:space="preserve"> które wpłynęły do IP </t>
    </r>
    <r>
      <rPr>
        <b/>
        <sz val="10"/>
        <rFont val="Arial"/>
        <family val="2"/>
      </rPr>
      <t>w tym:</t>
    </r>
  </si>
  <si>
    <r>
      <t>3.1 rozpatrzonych</t>
    </r>
    <r>
      <rPr>
        <sz val="10"/>
        <rFont val="Arial"/>
        <family val="2"/>
      </rPr>
      <t xml:space="preserve"> (ogółem) </t>
    </r>
    <r>
      <rPr>
        <sz val="7"/>
        <rFont val="Arial"/>
        <family val="2"/>
      </rPr>
      <t>(3)</t>
    </r>
    <r>
      <rPr>
        <sz val="10"/>
        <rFont val="Arial"/>
        <family val="2"/>
      </rPr>
      <t xml:space="preserve"> : </t>
    </r>
  </si>
  <si>
    <r>
      <t xml:space="preserve">3.1 rozpatrzonych (ogółem) </t>
    </r>
    <r>
      <rPr>
        <b/>
        <sz val="7"/>
        <rFont val="Arial"/>
        <family val="2"/>
      </rPr>
      <t>(3)</t>
    </r>
    <r>
      <rPr>
        <b/>
        <sz val="10"/>
        <rFont val="Arial"/>
        <family val="2"/>
      </rPr>
      <t xml:space="preserve">: </t>
    </r>
  </si>
  <si>
    <t xml:space="preserve">3.1.1 pozytywnie: </t>
  </si>
  <si>
    <t xml:space="preserve">3.1.2 negatywnie: </t>
  </si>
  <si>
    <r>
      <t xml:space="preserve">3.2 pozostawionych bez rozpatrzenia </t>
    </r>
    <r>
      <rPr>
        <b/>
        <sz val="7"/>
        <rFont val="Arial"/>
        <family val="2"/>
      </rPr>
      <t>(3)</t>
    </r>
    <r>
      <rPr>
        <b/>
        <sz val="10"/>
        <rFont val="Arial"/>
        <family val="2"/>
      </rPr>
      <t xml:space="preserve">: </t>
    </r>
  </si>
  <si>
    <t xml:space="preserve">3.3 wycofanych: </t>
  </si>
  <si>
    <t xml:space="preserve">3.4 w trakcie rozpatrywania: </t>
  </si>
  <si>
    <r>
      <t>4. liczba wniosków, z pkt 3.1.1, które po pozytywnym rozpatrzeniu protestu od oceny formalnej uzyskały dofinansowanie (podpisano umowy o dofinansowanie ralizacji  projektu)</t>
    </r>
    <r>
      <rPr>
        <sz val="10"/>
        <rFont val="Arial"/>
        <family val="2"/>
      </rPr>
      <t xml:space="preserve"> </t>
    </r>
    <r>
      <rPr>
        <sz val="7"/>
        <rFont val="Arial"/>
        <family val="2"/>
      </rPr>
      <t>(4)</t>
    </r>
    <r>
      <rPr>
        <b/>
        <sz val="10"/>
        <rFont val="Arial"/>
        <family val="2"/>
      </rPr>
      <t xml:space="preserve"> : </t>
    </r>
  </si>
  <si>
    <r>
      <t xml:space="preserve">4. liczba wniosków, z pkt 3.1.1, które po pozytywnym rozpatrzeniu odwołania od oceny formalnej uzyskały dofinansowanie (podpisano umowy o dofinansowanie ralizacji  projektu) </t>
    </r>
    <r>
      <rPr>
        <b/>
        <sz val="7"/>
        <rFont val="Arial"/>
        <family val="2"/>
      </rPr>
      <t xml:space="preserve">(4) </t>
    </r>
    <r>
      <rPr>
        <b/>
        <sz val="10"/>
        <rFont val="Arial"/>
        <family val="2"/>
      </rPr>
      <t xml:space="preserve">: </t>
    </r>
  </si>
  <si>
    <t xml:space="preserve">OCENA MERYTORYCZNA </t>
  </si>
  <si>
    <r>
      <t xml:space="preserve">5. liczba wniosków przyjętych do oceny merytorycznej </t>
    </r>
    <r>
      <rPr>
        <b/>
        <sz val="7"/>
        <rFont val="Arial"/>
        <family val="2"/>
      </rPr>
      <t>(5) (6) :</t>
    </r>
    <r>
      <rPr>
        <b/>
        <sz val="10"/>
        <rFont val="Arial"/>
        <family val="2"/>
      </rPr>
      <t xml:space="preserve"> </t>
    </r>
    <r>
      <rPr>
        <sz val="10"/>
        <rFont val="Arial"/>
        <family val="2"/>
      </rPr>
      <t xml:space="preserve"> </t>
    </r>
  </si>
  <si>
    <t xml:space="preserve">             OCENA  PONIŻEJ  MINIMUM  PUNKTOWEGO   </t>
  </si>
  <si>
    <r>
      <t>6. liczba wniosków ocenionych  negatywnie po ocenie merytorycznej</t>
    </r>
    <r>
      <rPr>
        <sz val="10"/>
        <rFont val="Arial"/>
        <family val="2"/>
      </rPr>
      <t xml:space="preserve"> (wniosek uzyskał poniżej 60 pkt lub/i poniżej 60%, w którymkolwiek kryterium oceny lub/i został odrzucony ze względu na niespełnienie kryteriów w części A KOM):</t>
    </r>
  </si>
  <si>
    <r>
      <t>7. liczba protestów od negatywnej oceny merytorycznej projektów</t>
    </r>
    <r>
      <rPr>
        <sz val="10"/>
        <rFont val="Arial"/>
        <family val="2"/>
      </rPr>
      <t xml:space="preserve">, które wpłynęły do IOK, 
</t>
    </r>
    <r>
      <rPr>
        <b/>
        <sz val="10"/>
        <rFont val="Arial"/>
        <family val="2"/>
      </rPr>
      <t>w tym:</t>
    </r>
  </si>
  <si>
    <t>2) liczba osób, które skorzystały z instrumentów zwrotnych</t>
  </si>
  <si>
    <r>
      <t>7. liczba odwołań od negatywnej oceny merytorycznej projektów</t>
    </r>
    <r>
      <rPr>
        <sz val="10"/>
        <rFont val="Arial"/>
        <family val="2"/>
      </rPr>
      <t xml:space="preserve"> (wniosek uzyskał poniżej 60 pkt lub/i poniżej 60%, w którymkolwiek kryterium oceny lub/i został odrzucony ze względu na niespełnienie kryteriów w części A KOM), które wpłynęły do IP, </t>
    </r>
    <r>
      <rPr>
        <b/>
        <sz val="10"/>
        <rFont val="Arial"/>
        <family val="2"/>
      </rPr>
      <t>w tym:</t>
    </r>
  </si>
  <si>
    <r>
      <t>7.1 rozpatrzonych</t>
    </r>
    <r>
      <rPr>
        <sz val="10"/>
        <rFont val="Arial"/>
        <family val="2"/>
      </rPr>
      <t xml:space="preserve"> (ogółem) </t>
    </r>
    <r>
      <rPr>
        <sz val="7"/>
        <rFont val="Arial"/>
        <family val="2"/>
      </rPr>
      <t xml:space="preserve">(3) </t>
    </r>
    <r>
      <rPr>
        <b/>
        <sz val="10"/>
        <rFont val="Arial"/>
        <family val="2"/>
      </rPr>
      <t xml:space="preserve">: </t>
    </r>
  </si>
  <si>
    <r>
      <t xml:space="preserve">7.1 rozpatrzonych </t>
    </r>
    <r>
      <rPr>
        <sz val="10"/>
        <rFont val="Arial"/>
        <family val="2"/>
      </rPr>
      <t xml:space="preserve">(ogółem) </t>
    </r>
    <r>
      <rPr>
        <sz val="7"/>
        <rFont val="Arial"/>
        <family val="2"/>
      </rPr>
      <t>(3)</t>
    </r>
    <r>
      <rPr>
        <sz val="10"/>
        <rFont val="Arial"/>
        <family val="2"/>
      </rPr>
      <t xml:space="preserve"> </t>
    </r>
    <r>
      <rPr>
        <b/>
        <sz val="10"/>
        <rFont val="Arial"/>
        <family val="2"/>
      </rPr>
      <t xml:space="preserve">: </t>
    </r>
  </si>
  <si>
    <t xml:space="preserve">7.1.1 pozytywnie: </t>
  </si>
  <si>
    <t xml:space="preserve">7.1.2 negatywnie: </t>
  </si>
  <si>
    <r>
      <t xml:space="preserve">7.2 pozostawionych bez rozpatrzenia </t>
    </r>
    <r>
      <rPr>
        <b/>
        <sz val="7"/>
        <rFont val="Arial"/>
        <family val="2"/>
      </rPr>
      <t xml:space="preserve">(3) </t>
    </r>
    <r>
      <rPr>
        <b/>
        <sz val="10"/>
        <rFont val="Arial"/>
        <family val="2"/>
      </rPr>
      <t xml:space="preserve">:  </t>
    </r>
  </si>
  <si>
    <r>
      <t xml:space="preserve">7.2 pozostawionych bez rozpatrzenia </t>
    </r>
    <r>
      <rPr>
        <b/>
        <sz val="7"/>
        <rFont val="Arial"/>
        <family val="2"/>
      </rPr>
      <t xml:space="preserve">(3) </t>
    </r>
    <r>
      <rPr>
        <b/>
        <sz val="10"/>
        <rFont val="Arial"/>
        <family val="2"/>
      </rPr>
      <t xml:space="preserve">: </t>
    </r>
  </si>
  <si>
    <t>7.3 wycofanych:</t>
  </si>
  <si>
    <t xml:space="preserve">7.4 w trakcie rozpatrywania: </t>
  </si>
  <si>
    <r>
      <t>8.</t>
    </r>
    <r>
      <rPr>
        <sz val="10"/>
        <rFont val="Arial"/>
        <family val="2"/>
      </rPr>
      <t xml:space="preserve"> </t>
    </r>
    <r>
      <rPr>
        <b/>
        <sz val="10"/>
        <rFont val="Arial"/>
        <family val="2"/>
      </rPr>
      <t>liczba wniosków z pkt 7.1.1, które po ponownej ocenie  w wyniku pozytywnego  rozpatrzenia protestu uzyskały dofinansowanie (podpisano umowy o dofinansowanie ralizacji projektu)</t>
    </r>
    <r>
      <rPr>
        <b/>
        <sz val="7"/>
        <rFont val="Arial"/>
        <family val="2"/>
      </rPr>
      <t xml:space="preserve"> </t>
    </r>
    <r>
      <rPr>
        <sz val="7"/>
        <rFont val="Arial"/>
        <family val="2"/>
      </rPr>
      <t>(4)</t>
    </r>
    <r>
      <rPr>
        <b/>
        <sz val="10"/>
        <rFont val="Arial"/>
        <family val="2"/>
      </rPr>
      <t xml:space="preserve"> :</t>
    </r>
  </si>
  <si>
    <r>
      <t xml:space="preserve">8. liczba wniosków z pkt 7.1.1, które po ponownej ocenie  w wyniku pozytywnego rozpatrzenia odwołania uzyskały dofinansowanie (podpisano umowy o dofinansowanie ralizacji projektu) </t>
    </r>
    <r>
      <rPr>
        <sz val="7"/>
        <rFont val="Arial"/>
        <family val="2"/>
      </rPr>
      <t>(4)</t>
    </r>
    <r>
      <rPr>
        <b/>
        <sz val="10"/>
        <rFont val="Arial"/>
        <family val="2"/>
      </rPr>
      <t xml:space="preserve"> : </t>
    </r>
  </si>
  <si>
    <t xml:space="preserve">OCENA  POWYŻEJ  MINIMUM  PUNKTOWEGO   </t>
  </si>
  <si>
    <r>
      <t>9. liczba wniosków, które po ocenie merytorycznej uzyskały powyżej 60 pkt i 60 % 
w każdym kryterium oceny lecz nie zostały remomendowane do dofinansowania z powodu wyczerpania alokacji w konkursie (lista rezerwowa)</t>
    </r>
    <r>
      <rPr>
        <sz val="10"/>
        <rFont val="Arial"/>
        <family val="2"/>
      </rPr>
      <t xml:space="preserve"> </t>
    </r>
    <r>
      <rPr>
        <sz val="7"/>
        <rFont val="Arial"/>
        <family val="2"/>
      </rPr>
      <t xml:space="preserve">(4) </t>
    </r>
    <r>
      <rPr>
        <sz val="10"/>
        <rFont val="Arial"/>
        <family val="2"/>
      </rPr>
      <t xml:space="preserve">:  </t>
    </r>
  </si>
  <si>
    <r>
      <t>10. liczba protestów od oceny ww. projektów</t>
    </r>
    <r>
      <rPr>
        <sz val="10"/>
        <rFont val="Arial"/>
        <family val="2"/>
      </rPr>
      <t xml:space="preserve">, które wpłynęły do IOK, </t>
    </r>
    <r>
      <rPr>
        <b/>
        <sz val="10"/>
        <rFont val="Arial"/>
        <family val="2"/>
      </rPr>
      <t xml:space="preserve">w tym: </t>
    </r>
  </si>
  <si>
    <t xml:space="preserve">10. liczba odwołań od oceny projektów, które po ocenie merytorycznej uzyskały powyżej 60 pkt 
i 60 % w każdym kryterium oceny lecz nie zostały remomendowane do dofinansowania z powodu wyczerpania alokacji w konkursie (lista rezerwowa) w tym: </t>
  </si>
  <si>
    <r>
      <t xml:space="preserve">10.1 rozpatrzonych (ogółem) </t>
    </r>
    <r>
      <rPr>
        <b/>
        <sz val="7"/>
        <rFont val="Arial"/>
        <family val="2"/>
      </rPr>
      <t>(3)</t>
    </r>
    <r>
      <rPr>
        <b/>
        <sz val="10"/>
        <rFont val="Arial"/>
        <family val="2"/>
      </rPr>
      <t xml:space="preserve"> : </t>
    </r>
  </si>
  <si>
    <r>
      <t xml:space="preserve">10.1 rozpatrzonych (ogółem) </t>
    </r>
    <r>
      <rPr>
        <sz val="7"/>
        <rFont val="Arial"/>
        <family val="2"/>
      </rPr>
      <t xml:space="preserve">(3) </t>
    </r>
    <r>
      <rPr>
        <sz val="10"/>
        <rFont val="Arial"/>
        <family val="2"/>
      </rPr>
      <t xml:space="preserve">: </t>
    </r>
  </si>
  <si>
    <t>10.1.1 pozytywnie:</t>
  </si>
  <si>
    <t xml:space="preserve">10.1.2 negatywnie </t>
  </si>
  <si>
    <t xml:space="preserve">10.1.1 pozytywnie: </t>
  </si>
  <si>
    <t xml:space="preserve">10.1.2 negatywnie: </t>
  </si>
  <si>
    <r>
      <t xml:space="preserve">10.2 pozostawionych bez rozpatrzenia </t>
    </r>
    <r>
      <rPr>
        <b/>
        <sz val="7"/>
        <rFont val="Arial"/>
        <family val="2"/>
      </rPr>
      <t>(3)</t>
    </r>
    <r>
      <rPr>
        <b/>
        <sz val="10"/>
        <rFont val="Arial"/>
        <family val="2"/>
      </rPr>
      <t xml:space="preserve"> : </t>
    </r>
  </si>
  <si>
    <r>
      <t xml:space="preserve">10.2 pozostawionych bez rozpatrzenia </t>
    </r>
    <r>
      <rPr>
        <b/>
        <sz val="7"/>
        <rFont val="Arial"/>
        <family val="2"/>
      </rPr>
      <t>(3)</t>
    </r>
    <r>
      <rPr>
        <b/>
        <sz val="10"/>
        <rFont val="Arial"/>
        <family val="2"/>
      </rPr>
      <t>:</t>
    </r>
  </si>
  <si>
    <t xml:space="preserve">10.3 wycofanych: </t>
  </si>
  <si>
    <t xml:space="preserve">10.4 w trakcie rozpatrywania: </t>
  </si>
  <si>
    <r>
      <t xml:space="preserve">11. liczba wniosków, z pkt 10.1.1, które po ponownej ocenie w wyniku pozytywnego  rozpatrzenia protestu uzyskały dofinansowanie (podpisano umowy o dofinansowanie ralizacji  projektu) </t>
    </r>
    <r>
      <rPr>
        <b/>
        <sz val="7"/>
        <rFont val="Arial"/>
        <family val="2"/>
      </rPr>
      <t>(4</t>
    </r>
    <r>
      <rPr>
        <sz val="7"/>
        <rFont val="Arial"/>
        <family val="2"/>
      </rPr>
      <t xml:space="preserve">) </t>
    </r>
    <r>
      <rPr>
        <b/>
        <sz val="10"/>
        <rFont val="Arial"/>
        <family val="2"/>
      </rPr>
      <t xml:space="preserve">: </t>
    </r>
  </si>
  <si>
    <r>
      <t xml:space="preserve">11. liczba wniosków, z pkt 10.1.1, które po ponownej ocenie w wyniku pozytywnego  rozpatrzenia odwołania uzyskały dofinansowanie (podpisano umowy o dofinansowanie ralizacji  projektu) </t>
    </r>
    <r>
      <rPr>
        <sz val="7"/>
        <rFont val="Arial"/>
        <family val="2"/>
      </rPr>
      <t>(4)</t>
    </r>
    <r>
      <rPr>
        <sz val="10"/>
        <rFont val="Arial"/>
        <family val="2"/>
      </rPr>
      <t xml:space="preserve"> </t>
    </r>
    <r>
      <rPr>
        <b/>
        <sz val="10"/>
        <rFont val="Arial"/>
        <family val="2"/>
      </rPr>
      <t xml:space="preserve">: </t>
    </r>
  </si>
  <si>
    <t xml:space="preserve">INNE DANE </t>
  </si>
  <si>
    <t xml:space="preserve">ODWOŁANIA I 
PROTESTY </t>
  </si>
  <si>
    <r>
      <t xml:space="preserve">12. liczba wniosków, do których złożono  protesty zarówno na etapie oceny formalnej, jak i merytorycznej </t>
    </r>
    <r>
      <rPr>
        <b/>
        <sz val="7"/>
        <rFont val="Arial"/>
        <family val="2"/>
      </rPr>
      <t xml:space="preserve">(7) </t>
    </r>
    <r>
      <rPr>
        <b/>
        <sz val="10"/>
        <rFont val="Arial"/>
        <family val="2"/>
      </rPr>
      <t xml:space="preserve">: </t>
    </r>
  </si>
  <si>
    <t>Relacja liczby pracowników zagrożonych utratą pracy i osób zwolnionych w przedsiębiorstwach dotkniętych procesami restrukturyzacyjnymi objętych działaniami szybkiego reagowania w stosunku do liczby pracowników objętych zwolnieniami grupowymi, zgłaszanymi do urzędów pracy</t>
  </si>
  <si>
    <t xml:space="preserve">Odsetek pracowników instytucji pomocy i integracji społecznej bezpośrednio zajmujących się aktywną integracją, którzy podnieśli swoje kwalifikacje </t>
  </si>
  <si>
    <t xml:space="preserve">Liczba pracowników instytucji pomocy i integracji społecznej bezpośrednio zajmujących się aktywną integracją, którzy w wyniku wsparcia z EFS podnieśli swoje kwalifikacje </t>
  </si>
  <si>
    <t>Liczba instytucji wspierających ekonomię społeczną, które otrzymały wsparcie w ramach Priorytetu, funkcjonujących co najmniej 2 lata po zakończeniu udziału w projekcie</t>
  </si>
  <si>
    <t>Liczba podmiotów ekonomii społecznej, które otrzymały wsparcie z EFS za pośrednictwem instytucji wspierających ekonomię społeczną</t>
  </si>
  <si>
    <t>Liczba podmiotów ekonomii społecznej utworzonych dzięki wsparciu z EFS</t>
  </si>
  <si>
    <t>Liczba osób niepełnosprawnych, które zakończyły udział w projektach realizowanych w ramach Działania</t>
  </si>
  <si>
    <r>
      <t>liczba osób, które znalazły lub kontynuują zatrudnienie</t>
    </r>
    <r>
      <rPr>
        <sz val="9"/>
        <rFont val="Arial"/>
        <family val="2"/>
      </rPr>
      <t xml:space="preserve"> - liczba osób, które podjęły zatrudnienie lub ropoczęły prowadzenie działalności gospodarczej po zakończeniu udziału w projektach realizowanych w ramach Priorytetu - dot. uczestników, którzy zakończyli udział w Priorytecie od roku, w którym w Planach działania wprowadzono kryteria dot. pomiaru efektywności zatrudnieniowej
</t>
    </r>
    <r>
      <rPr>
        <b/>
        <sz val="9"/>
        <rFont val="Arial"/>
        <family val="2"/>
      </rPr>
      <t>W kol. 6-8 należy wykazać uczestników, którzy podjęli zatrudnienie spośród osób wykazanych w kol. 3-5</t>
    </r>
  </si>
  <si>
    <r>
      <t xml:space="preserve">Tabela 7.1 Wartość udzielonej (umowy/decyzje) i wypłaconej pomocy publicznej oraz pomocy </t>
    </r>
    <r>
      <rPr>
        <b/>
        <i/>
        <sz val="11"/>
        <rFont val="Arial"/>
        <family val="2"/>
      </rPr>
      <t>de minimis</t>
    </r>
    <r>
      <rPr>
        <b/>
        <sz val="11"/>
        <rFont val="Arial"/>
        <family val="2"/>
      </rPr>
      <t xml:space="preserve"> od uruchomienia Programu Operacyjnego Kapitał Ludzki w podziale na Priorytet/Działanie i podstawę udzielenia pomocy (na podstawie KSI SIMIK 07-13)</t>
    </r>
  </si>
  <si>
    <r>
      <t xml:space="preserve">Tabela 7.2 Wartość udzielonej (umowy/decyzje) i wypłaconej pomocy publicznej oraz pomocy </t>
    </r>
    <r>
      <rPr>
        <b/>
        <i/>
        <sz val="11"/>
        <rFont val="Arial"/>
        <family val="2"/>
      </rPr>
      <t>de minimis</t>
    </r>
    <r>
      <rPr>
        <b/>
        <sz val="11"/>
        <rFont val="Arial"/>
        <family val="2"/>
      </rPr>
      <t xml:space="preserve"> na rzecz mikro, małych i średnich przedsiębiorstw (MŚP) od uruchomienia Programu Operacyjnego Kapitał Ludzki w podziale na Priorytet/Działanie</t>
    </r>
  </si>
  <si>
    <t>Załącznik nr 8. Protesty/ odwołania</t>
  </si>
  <si>
    <t>Załącznik nr 9. Monitorowanie projektów ponadnarodowych i innowacyjnych</t>
  </si>
  <si>
    <t>Odsetek osób w wieku 25-64 lata, które uczestniczyły w kształceniu  ustawicznym w stosunku do całkowitej liczby osób w tej grupie wiekowej</t>
  </si>
  <si>
    <t>1) liczba osób, które otrzymały bezzwrotne dotacje</t>
  </si>
  <si>
    <t>a) w tym w zakresie form szkolnych</t>
  </si>
  <si>
    <t>b) w tym w zakresie języków obcych</t>
  </si>
  <si>
    <t>c) w tym w zakresie ICT</t>
  </si>
  <si>
    <t xml:space="preserve">Liczba osób dorosłych, które skorzystały z usług doradztwa edukacyjno-szkoleniowego </t>
  </si>
  <si>
    <r>
      <t xml:space="preserve">12. liczba wniosków, do których złożono odwołanie zarówno na etapie oceny formalnej, jak i merytorycznej </t>
    </r>
    <r>
      <rPr>
        <b/>
        <sz val="7"/>
        <rFont val="Arial"/>
        <family val="2"/>
      </rPr>
      <t>(7)</t>
    </r>
    <r>
      <rPr>
        <b/>
        <sz val="10"/>
        <rFont val="Arial"/>
        <family val="2"/>
      </rPr>
      <t xml:space="preserve"> : </t>
    </r>
  </si>
  <si>
    <t>SKARGI</t>
  </si>
  <si>
    <t xml:space="preserve">13. liczba wniosków, do których złożono skargę do WSA: </t>
  </si>
  <si>
    <t xml:space="preserve">14. liczba wniosków, do których złożono skargę do NSA: </t>
  </si>
  <si>
    <t>UWAGI DOTYCZĄCE SPOSOBU WYPEŁNIANIA TABELI:</t>
  </si>
  <si>
    <t xml:space="preserve">(1) - przy ustalaniu danych liczbowych należy brać pod uwagę datę wpływu wniosku do instytucji. </t>
  </si>
  <si>
    <t>Średni czas oczekiwania na rejestrację działalności gospodarczej w odniesieniu do osób fizycznych</t>
  </si>
  <si>
    <t>Poziom redukcji kosztów regulacyjnych dla przedsiębiorców</t>
  </si>
  <si>
    <t>Liczba nowelizacji ustaw w rządowym procesie legislacyjnym</t>
  </si>
  <si>
    <t>Poziom deficytu transpozycji dyrektyw</t>
  </si>
  <si>
    <t xml:space="preserve">Stopień realizacji planu wdrażania wieloletniego planowania budżetowego 
w ujęciu zadaniowym
</t>
  </si>
  <si>
    <t>Odsetek urzędów administracji rządowej, z wyłączeniem administracji skarbowej, w których nastąpił wzrost skuteczności zarządzania w związku z optymalizacją struktur lub/oraz procesów</t>
  </si>
  <si>
    <t>Odsetek urzędów administracji rządowej, na szczeblu powiatu lub województwa, realizujących zadania związane z obsługą przedsiębiorców, w których wdrożono usprawnienia zarządcze</t>
  </si>
  <si>
    <t>Odsetek urzędów administracji rządowej na szczeblu powiatu lub województwa, w których nastąpiła poprawa jakości usług, w tym świadczonych drogą elektroniczną na rzecz klienta zewnętrznego</t>
  </si>
  <si>
    <t>Odsetek jst, które wdrożyły systemy:</t>
  </si>
  <si>
    <t>a) zarządzania satysfakcją klienta,</t>
  </si>
  <si>
    <t>b) zarządzania jakością,</t>
  </si>
  <si>
    <t>c) zarządzania zasobami ludzkimi,</t>
  </si>
  <si>
    <t>d) poprawy dostępu do informacji publicznej</t>
  </si>
  <si>
    <t>Odsetek urzędów administracji samorządowej oraz urzędów wojewódzkich świadczących co najmniej 20 elektronicznych usług publicznych</t>
  </si>
  <si>
    <t>Odsetek urzędów marszałkowskich, które wdrożyły system monitorowania polityk publicznych w województwie (strategii rozwoju województwa)</t>
  </si>
  <si>
    <t>Odsetek jednostek samorządu terytorialnego, które wdrożyły standardy współpracy w ramach Priorytetu</t>
  </si>
  <si>
    <t>Odsetek jednostek administracji, które prowadzą konsultacje społeczne, przy użyciu aktywnych narzędzi/technik konsultacji</t>
  </si>
  <si>
    <t>Liczba sieci istniejących w poszczególnych województwach</t>
  </si>
  <si>
    <t>Odsetek przedstawicieli organizacji partnerów społecznych uczestniczących w konsultacjach prowadzonych za pośrednictwem reprezentatywnych partnerów społecznych</t>
  </si>
  <si>
    <t>Średni czas oczekiwania na rejestrację działalności gospodarczej w odniesieniu do spółek z ograniczoną odpowiedzialnością</t>
  </si>
  <si>
    <t>Średni czas postępowania w sprawach cywilnych i gospodarczych rozpoznawanych w procesie w trybie zwykłym i uproszczonym</t>
  </si>
  <si>
    <t>Odsetek sądów, w których wdrożono model menadżerski</t>
  </si>
  <si>
    <t>Odsetek spraw cywilnych i gospodarczych realizowanych w formie elektronicznej</t>
  </si>
  <si>
    <t>Odsetek jednostek organizacyjnych prokuratur, w których wdrożono jednolite kryteria jakości i efektywności pracy</t>
  </si>
  <si>
    <t>Liczba urzędów administracji rządowej, z wyłączeniem administracji skarbowej, w których wdrożono zarządzanie przez cele oraz/lub zarządzanie przez kompetencje oraz/lub podejście procesowe</t>
  </si>
  <si>
    <t>Liczba urzędów administracji rządowej, na szczeblu powiatu lub województwa, realizujących zadania związane z obsługą przedsiębiorców, w których wdrożono usprawnienia zarządcze</t>
  </si>
  <si>
    <t>Liczba pracowników administracji rządowej, na szczeblu powiatu lub województwa, uczestniczących w szkoleniach z zakresu poprawy jakości usług, w tym świadczonych drogą elektroniczną na rzecz klienta zewnętrznego</t>
  </si>
  <si>
    <t>Liczba pracowników administracji publicznej, którzy ukończyli udział w projektach w zakresie poprawy jakości usług oraz polityk związanych z rejestracją działalności gospodarczej i funkcjonowaniem przedsiębiorstw w ramach projektu</t>
  </si>
  <si>
    <t xml:space="preserve">Liczba pracowników administracji publicznej i przedstawicieli partnerów społecznych, którzy ukończyli udział w projektach w zakresie </t>
  </si>
  <si>
    <t>a) oceny wpływu i konsultacji online</t>
  </si>
  <si>
    <t>b) technik legislacyjnych i wdrażania prawa UE</t>
  </si>
  <si>
    <t xml:space="preserve">    dysponentów I stopnia środków budżetowych państwa </t>
  </si>
  <si>
    <t>Liczba pracowników jednostek samorządu terytorialnego, pracowników organów nadzoru nad działalnością jst oraz pracowników organów wyższego stopnia w rozumieniu KPA, którzy ukończyli udział w szkoleniach z zakresu poprawy zdolności regulacyjnych</t>
  </si>
  <si>
    <t xml:space="preserve">Liczba jednostek samorządu terytorialnego, których pracownicy ukończyli udział w szkoleniach z zakresu </t>
  </si>
  <si>
    <t>a) zarządzania satysfakcją klienta</t>
  </si>
  <si>
    <t>b) zarządzania jakością</t>
  </si>
  <si>
    <t>c) zarządzania zasobami ludzkimi</t>
  </si>
  <si>
    <t>Liczba jednostek samorządu terytorialnego oraz zespolonej wojewódzkiej administracji rządowej, których pracownicy ukończyli szkolenia z zakresu świadczenia elektronicznych usług publicznych</t>
  </si>
  <si>
    <t xml:space="preserve">Liczba jednostek samorządu terytorialnego, których pracownicy ukończyli szkolenia z zakresu </t>
  </si>
  <si>
    <t>- monitorowania polityk publicznych w województwie</t>
  </si>
  <si>
    <t>- zarządzania strategicznego rozwojem, w tym programowania, monitorowania i ewaluacji strategii opracowywanych na poziomie lokalnym i regionalnym</t>
  </si>
  <si>
    <t>Liczba nowych lub znowelizowanych aktów prawnych ze zmierzonymi kosztami administracyjnymi</t>
  </si>
  <si>
    <t>Liczba pracowników sektora wymiaru sprawiedliwości, którzy ukończyli udział w projektach w zakresie poprawy efektywności sądownictwa gospodarczego w ramach projektu</t>
  </si>
  <si>
    <t>Liczba wdrożonych rozwiązań nakierowanych na poprawę zarządzania sprawą</t>
  </si>
  <si>
    <t>Liczba przedstawicieli kadry menadżerskiej sądów przeszkolonych w zakresie zarządzania</t>
  </si>
  <si>
    <t>Liczba wdrożonych usług rejestrów sądowych, dostępnych droga elektroniczną</t>
  </si>
  <si>
    <t>Liczba przeszkolonych prokuratorów dokonujących ocen okresowych i podlegających ocenie</t>
  </si>
  <si>
    <t>Liczba przedstawicieli organizacji pozarządowych, którzy ukończyli udział w projekcie</t>
  </si>
  <si>
    <t>Liczba centrów wsparcia organizacji pozarządowych nowoutworzonych lub wspartych w ramach projektu</t>
  </si>
  <si>
    <t>Liczba powiatów, na terenie których wdrożono programy z zakresu bezpłatnego poradnictwa prawnego i obywatelskiego</t>
  </si>
  <si>
    <t>Liczba jednostek samorządu terytorialnego, które wdrożyły standardy współpracy z organizacjami pozarządowymi w ramach projektu</t>
  </si>
  <si>
    <t>- w tym liczba jednostek samorządu terytorialnego, które wdrożyły standardy w zakresie mechanizmów finansowych</t>
  </si>
  <si>
    <t>Liczba konsultacji społecznych, przy użyciu aktywnych narzędzi/technik konsultacji, przeprowadzonych w ramach projektu</t>
  </si>
  <si>
    <t>Liczba sieci objętych wsparciem, w tym liczba nowoutworzonych sieci w ramach projektu</t>
  </si>
  <si>
    <t>Liczba Rad Działalności Pożytku Publicznego działających na poziomie województwa, powiatu oraz gminy wspartych w ramach projektu</t>
  </si>
  <si>
    <t>Liczba przedstawicieli organizacji partnerów społecznych, którzy zostali objęci wsparciem w zakresie budowania potencjału eksperckiego</t>
  </si>
  <si>
    <t>- w tym liczba przedstawicieli organizacji pracodawców</t>
  </si>
  <si>
    <t>- w tym liczba przedstawicieli związków zawodowych</t>
  </si>
  <si>
    <t>Liczba organizacji partnerów społecznych, które zostały objęte wsparciem w zakresie budowania potencjału instytucjonalnego</t>
  </si>
  <si>
    <r>
      <t>2. Projekty z komponentem ponadnarodowym</t>
    </r>
    <r>
      <rPr>
        <sz val="10"/>
        <rFont val="Arial"/>
        <family val="2"/>
      </rPr>
      <t xml:space="preserve"> (z wyłączeniem projektów innowacyjnych)</t>
    </r>
  </si>
  <si>
    <t>7. Projekt wyodrębniony / projekt z komponentem</t>
  </si>
  <si>
    <t>8. Kraj pochodzenia partnerów zagranicznych</t>
  </si>
  <si>
    <t>9. Zakres współpracy (tj. zakres wymienianych doświadczeń, adaptowanych rozwiązań, wspólnych rozwiązań planowanych do wypracowania, wspólnych i skoordynowanych działań itd.)</t>
  </si>
  <si>
    <t>Tryb konkursowy i systemowy – informacja na temat zakresu działań upowszechniających i włączających do polityki</t>
  </si>
  <si>
    <r>
      <t xml:space="preserve">Należy wskazać </t>
    </r>
    <r>
      <rPr>
        <b/>
        <i/>
        <sz val="9"/>
        <rFont val="Arial"/>
        <family val="2"/>
      </rPr>
      <t xml:space="preserve">działania upowszechniające i włączające w politykę i ich rezultaty </t>
    </r>
    <r>
      <rPr>
        <i/>
        <sz val="9"/>
        <rFont val="Arial"/>
        <family val="2"/>
      </rPr>
      <t xml:space="preserve">w odniesieniu do </t>
    </r>
    <r>
      <rPr>
        <b/>
        <i/>
        <sz val="9"/>
        <rFont val="Arial"/>
        <family val="2"/>
      </rPr>
      <t>projektów zakończonych w okresie sprawozdawczym</t>
    </r>
    <r>
      <rPr>
        <i/>
        <sz val="9"/>
        <rFont val="Arial"/>
        <family val="2"/>
      </rPr>
      <t xml:space="preserve">, przy czym nie należy wskazywać np. liczby spotkań/warsztatów, ale opisać ich konkretne wyniki / zobowiązania przekładające się na włączenie produktu finalnego do polityki, czyli np. spotkanie z władzami regionalnymi skutkujące ich zobowiązaniem do uwzględnienia wypracowanego rozwiązania w typach operacji programów operacyjnych na lata 2014-2020. </t>
    </r>
    <r>
      <rPr>
        <b/>
        <i/>
        <sz val="9"/>
        <rFont val="Arial"/>
        <family val="2"/>
      </rPr>
      <t>Ponadto, opis działań i rezultatów musi odnosić się do realizacji ostatniej fazy projektu innowacyjnego dotyczącej upowszechniania i włączania do polityki i w konsekwencji rozwiązania w jego finalnej, po walidacji, wersji.</t>
    </r>
    <r>
      <rPr>
        <i/>
        <sz val="9"/>
        <rFont val="Arial"/>
        <family val="2"/>
      </rPr>
      <t xml:space="preserve">
Informacje należy wskazać, prezentując dane z wykorzystaniem następujących opcji (jednej lub dwóch jednocześnie):
- prezentacja </t>
    </r>
    <r>
      <rPr>
        <b/>
        <i/>
        <sz val="9"/>
        <rFont val="Arial"/>
        <family val="2"/>
      </rPr>
      <t xml:space="preserve">działań i ich rezultatów w podziale na pojedyncze projekty </t>
    </r>
    <r>
      <rPr>
        <i/>
        <sz val="9"/>
        <rFont val="Arial"/>
        <family val="2"/>
      </rPr>
      <t xml:space="preserve">ze wskazaniem ich tytułów i beneficjentów oraz krótkiej informacji opisującej, na czym polega wypracowane i włączane do polityki rozwiązanie i jego innowacyjność
lub
- prezentacja </t>
    </r>
    <r>
      <rPr>
        <b/>
        <i/>
        <sz val="9"/>
        <rFont val="Arial"/>
        <family val="2"/>
      </rPr>
      <t>działań i ich rezultatów w podziale na bloki zbliżonych tematycznie projektów</t>
    </r>
    <r>
      <rPr>
        <i/>
        <sz val="9"/>
        <rFont val="Arial"/>
        <family val="2"/>
      </rPr>
      <t xml:space="preserve"> ze wskazaniem ich liczby, ogólnego zakresu i informacji opisującej, na czym polegają wypracowane i włączane do polityki rozwiązania i ich innowacyjność.
</t>
    </r>
    <r>
      <rPr>
        <b/>
        <i/>
        <sz val="9"/>
        <rFont val="Arial"/>
        <family val="2"/>
      </rPr>
      <t>Rezultaty należy skwantyfikować</t>
    </r>
    <r>
      <rPr>
        <i/>
        <sz val="9"/>
        <rFont val="Arial"/>
        <family val="2"/>
      </rPr>
      <t xml:space="preserve">, np. jeśli wskazujemy, że zapewniono wykorzystanie wypracowanych i pozytywnie zwalidowanych instrumentów przez szkoły w ostatnim etapie wdrażania projektu – konieczne jest wskazanie liczby tych szkół.
W przypadku gdy prezentowane w sprawozdaniu projekty przewidywały realizację współpracy ponadnarodowej należy, opisując projekty lub bloki, dodatkowo wskazać </t>
    </r>
    <r>
      <rPr>
        <b/>
        <i/>
        <sz val="9"/>
        <rFont val="Arial"/>
        <family val="2"/>
      </rPr>
      <t>wyniki działań prowadzonych we współpracy z partnerami zagranicznymi</t>
    </r>
    <r>
      <rPr>
        <i/>
        <sz val="9"/>
        <rFont val="Arial"/>
        <family val="2"/>
      </rPr>
      <t>. 
W przypadku gdy IP/IP2 dysponuje informacjami w zakresie działań upowszechniających i włączających oraz ich rezultatów, które odnoszą się do projektów innowacyjnych zakończonych we wcześniejszych okresach sprawozdawczych, należy wskazać dane w tym zakresie, prezentując oprócz działań i ich rezultatów tytuł projektu, beneficjenta oraz krótką informację opisującą, na czym polega wypracowane i włączane do polityki rozwiązanie.
Podsumowując, opis w tym punkcie służy pokazaniu, w jaki sposób wypracowane i zwalidowane rozwiązania zostały włączone do praktyki i polityki.</t>
    </r>
  </si>
  <si>
    <r>
      <t xml:space="preserve">Należy wskazać </t>
    </r>
    <r>
      <rPr>
        <b/>
        <i/>
        <sz val="9"/>
        <rFont val="Arial"/>
        <family val="2"/>
      </rPr>
      <t xml:space="preserve">wyniki działań prowadzonych we współpracy z partnerami zagranicznymi </t>
    </r>
    <r>
      <rPr>
        <i/>
        <sz val="9"/>
        <rFont val="Arial"/>
        <family val="2"/>
      </rPr>
      <t xml:space="preserve">w odniesieniu do </t>
    </r>
    <r>
      <rPr>
        <b/>
        <i/>
        <sz val="9"/>
        <rFont val="Arial"/>
        <family val="2"/>
      </rPr>
      <t>projektów zakończonych w okresie sprawozdawczym</t>
    </r>
    <r>
      <rPr>
        <i/>
        <sz val="9"/>
        <rFont val="Arial"/>
        <family val="2"/>
      </rPr>
      <t xml:space="preserve">. 
Informacje należy wskazać, prezentując dane z wykorzystaniem następujących opcji (jednej lub dwóch jednocześnie):
- prezentacja </t>
    </r>
    <r>
      <rPr>
        <b/>
        <i/>
        <sz val="9"/>
        <rFont val="Arial"/>
        <family val="2"/>
      </rPr>
      <t xml:space="preserve">wyników działań prowadzonych we współpracy z partnerami zagranicznymi w podziale na pojedyncze projekty </t>
    </r>
    <r>
      <rPr>
        <i/>
        <sz val="9"/>
        <rFont val="Arial"/>
        <family val="2"/>
      </rPr>
      <t xml:space="preserve">ze wskazaniem ich tytułów, beneficjentów i krajów pochodzenia partnerów zagranicznych oraz krótkiej informacji w zakresie celów, założeń współpracy, a także problemów, których dotyczyły
lub
- prezentacja </t>
    </r>
    <r>
      <rPr>
        <b/>
        <i/>
        <sz val="9"/>
        <rFont val="Arial"/>
        <family val="2"/>
      </rPr>
      <t>wyników działań prowadzonych we współpracy z partnerami zagranicznymi w podziale na bloki zbliżonych tematycznie projektów</t>
    </r>
    <r>
      <rPr>
        <i/>
        <sz val="9"/>
        <rFont val="Arial"/>
        <family val="2"/>
      </rPr>
      <t xml:space="preserve"> ze wskazaniem ich liczby, ich ogólnego zakresu, krajów pochodzenia partnerów zagranicznych oraz krótkiej informacji w zakresie celów i założeń współpracy, a także problemów, których dotyczyły.</t>
    </r>
  </si>
  <si>
    <t>Wojewódzki Urząd Pracy w Szczecinie</t>
  </si>
  <si>
    <t>2013 rok</t>
  </si>
  <si>
    <r>
      <t xml:space="preserve">Liczba osób, które </t>
    </r>
    <r>
      <rPr>
        <sz val="10"/>
        <rFont val="Arial"/>
        <family val="2"/>
      </rPr>
      <t>otrzymały środki na podjęcie działalności gospodarczej, w tym:</t>
    </r>
  </si>
  <si>
    <t xml:space="preserve">* Wskaźniki monitorowane w odniesieniu do projektów, dla których wniosek o dofinansowanie został złożony do dnia 31 grudnia 2011 r.                                              </t>
  </si>
  <si>
    <t>Wartość wskaźników "Liczba podmiotów ekonomii społecznej, które otrzymay wsparcie z EFS za pośrednictwem instytucji wspierających ekonomię spoleczną" oraz "Liczba pracowników instytucji pomocy i integracji społecznej bezpośrednio zajmujących się aktywną integracją, którzy w wyniku wsparcia z EFS podnieśli swoje kwalifikacje" została urealniona.</t>
  </si>
  <si>
    <t>Działanie 6.1</t>
  </si>
  <si>
    <t>Działanie 6.2</t>
  </si>
  <si>
    <t>Działanie 6.3</t>
  </si>
  <si>
    <t>nie dotyczy</t>
  </si>
  <si>
    <t>Priorytet VII</t>
  </si>
  <si>
    <t>Działanie 7.1</t>
  </si>
  <si>
    <t>Rozporządzenie Ministra Rozwoju Regionalnego z 6.05.2008 r. w sprawie udzielania pomocy publicznej w ramach Programu Operacyjnego Kapitał Ludzki (Dz. U. Nr 90, poz. 557, z późn. zm.)</t>
  </si>
  <si>
    <t>Działanie 7.3</t>
  </si>
  <si>
    <t xml:space="preserve">W ramach jednego projektu została udzielona  pomoc de minims  bezpośrednio na rzecz MŚP oraz przez instytucje pełniącą rolę pośrednika. </t>
  </si>
  <si>
    <t>Priorytet VIII</t>
  </si>
  <si>
    <t>Rozporządzenie Ministra Rozwoju Regionalnego z 15.12.2010r. w sprawie udzielania pomocy publicznej w ramach Programu Operacyjnego Kapitał Ludzki (Dz. U. z 2010r. Nr 239, poz. 1598 z późn.zm.)</t>
  </si>
  <si>
    <t>Działanie 8.1</t>
  </si>
  <si>
    <t>Działanie 8.2</t>
  </si>
  <si>
    <t>Priorytet VI</t>
  </si>
  <si>
    <t xml:space="preserve">W ramach jednego projektu została udzielona  pomoc de minims  bezpośrednio na rzecz MŚP oraz przez instytucje pełniącą rolę pośrednika (jedna umowa wykazana została dwukrotnie). 
</t>
  </si>
  <si>
    <t xml:space="preserve">W ramach jednego projektu została udzielona  pomoc de minims  bezpośrednio na rzecz MŚP oraz przez instytucje pełniącą rolę pośrednika (jedna umowa wykazana została dwukrotnie).  
</t>
  </si>
  <si>
    <t>Wartość projektów MŚP objętych pomocą publiczną oraz pomocą de minimis wg podpisanych umów wykazana w górnej części tabeli (dot. pomocy publicznej oraz pomocy de minimis udzielonej bezpośrednio na rzecz MŚP) wykazana w kol. 4 (501.670,91 zł) jest niższa, niż wykazana w sprawozdaniu za poprzedni okres rozliczeniowy z uwagi na podpisane aneksy zmniejszające do umów o dofinansowanie.</t>
  </si>
  <si>
    <t>Tabela nie jest zgodna ze Sprawozdaniem rocznym za 2012 rok z uwagi na dokonane przez Beneficjentów w 2013 roku korekty załączników nr 2 do wniosków o płatność zatwierdzonych i wprowadzonych do KSI do końca 2012 roku. Instytucja Pośrednicząca mogła w całości zweryfikować załączniki nr 2 dopiero po otrzymaniu wszystkich formularzy PEFS w ramach danego projektu. Dokumenty sprawozdawcze często były niespójne i wymagały korekty.
W styczniu 2014 r. dokonano korekt w module wskaźniki w KSI. W ramach wskaźnika "Liczba ośrodków wychowania przedszkolnego, które uzyskały wsparcie w ramach Priorytetu" dodano 1 brakujący ośrodek przedszkolny (POKL.09.01.01-32-060/12-1). W ramach wskaźnika "Liczba dzieci w wieku 3-5 lat, które uczestniczyły w różnych formach edukacji przedszkolnej na obszarach wiejskich" dodano 5 brakujących dzieci ogółem (POKL.09.01.01-32-060/12-01). W przypadku wskaźnika głównego "Liczba osób dorosłych w wieku 25-64 lata, które uczestniczyły w kształceniu ustawicznym w ramach Priorytetu" oraz w podwskaźniku a) "w tym w zakresie form szkolnych" wykazano dotychczasowe wykonanie wskaźnika w ramach Działania 9.3: "Liczba osób dorosłych w wieku 25-64 lata, które uczestniczyły w formalnym kształceniu ustawicznym w ramach Priorytetu" (606 kobiet, 329 mężczyzn, 935 ogółem). 
Zgodnie z Zasadami systemu sprawozdawczości PO KL, dzięki danym wprowadzonym do bazy lokalnej PEFS, urealniono następujący wskaźnik - Liczba osób dorosłych w wieku 25-64 lata, które uczestniczyły w kształceniu ustawicznym w ramach Priorytetu - usunięto 38 kobiet i 35 mężczyzn (MP).
Zgodnie z aktualizowanymi Zasadami systemu sprawozdawczości PO KL (1 stycznia 2013 r.) nie ma konieczności urealniana wskaźnika - Liczba nauczycieli, którzy uczestniczyli w doskonaleniu zawodowym w krótkich formach.
Pozostałe wskaźniki zostały urealnione na podstawie danych własnych, agregowanych na bieżąco z realizowanych projektów: Liczba szkół (podstawowych, gimnazjów i ponadgimnazjalnych prowadzących kształcenie ogólne), które zrealizowały projekty rozwojowe w ramach Priorytetu - w tym na obszarach miejskich; - w tym na obszarach wiejskich; Liczba szkół i placówek kształcenia zawodowego, które wdrożyły programy rozwojowe; Liczba szkół i placówek kształcenia zawodowego, które współpracowały z przedsiębiorstwami w zakresie wdrażania programów rozwojowych.</t>
  </si>
  <si>
    <t>Tabela nie jest zgodna ze Sprawozdaniem rocznym za 2012 rok z uwagi na dokonane przez Beneficjentów w 2013 roku korekty załączników nr 2 do wniosków o płatność zatwierdzonych i wprowadzonych do KSI do końca 2012 roku. Instytucja Pośrednicząca mogła w całości zweryfikować załączniki nr 2 dopiero po otrzymaniu wszystkich formularzy PEFS w ramach danego projektu. Dokumenty sprawozdawcze często były niespójne i wymagały korekty.</t>
  </si>
  <si>
    <t>Priorytet IX</t>
  </si>
  <si>
    <t>Działanie 9.1</t>
  </si>
  <si>
    <t>Działanie 9.2</t>
  </si>
  <si>
    <t>Działanie 9.3</t>
  </si>
  <si>
    <t>Działanie 9.4</t>
  </si>
  <si>
    <t>Działanie 9.5</t>
  </si>
  <si>
    <t>Działanie 9.6</t>
  </si>
  <si>
    <t xml:space="preserve">Beneficjentem wykazanej w ramach Działania 9.3 pomocy publicznej jest Projektodawca – Fundacja Oświatowa – Europejskie Centrum Edukacyjne w Koszalinie. Pomoc publiczna dotycząca projektu jest pomocą de minimis w postaci zakupów w ramach cross-financingu. Łączna wartość pomocy publicznej wynosi 59 430,00 zł. i wchodzi w całości w wartość dofinansowania. Pomoc publiczna de minimis nie wymaga wniesienia wkładu prywatnego, zatem wysokość dofinansowania wynosi 889 292,00 zł.
Beneficjentem wykazanej w ramach Działania 9.6 pomocy publicznej jest Projektodawca – Collegium Medyczne Medica s.c. Anna Wasiłek Grzegorz Wasiłek. Pomoc publiczna dotycząca projektu jest pomocą de minimis w postaci zakupów w ramach cross-financingu. Łączna wartość pomocy publicznej wynosi 78 000,00 zł. i wchodzi w całości w wartość dofinansowania. Pomoc publiczna de minimis nie wymaga wniesienia wkładu prywatnego, zatem wysokość dofinansowania wynosi 789 194,45 zł.  </t>
  </si>
  <si>
    <t>W tabeli 7.2 wpisano wartości zerowe ponieważ Beneficjentem wykazanej w tabeli 7.1 w ramach Działania 9.6 pomocy publicznej jest Projektodawca – Collegium Medyczne Medica s.c. Anna Wasiłek Grzegorz Wasiłek. Pomoc publiczna dotycząca projektu jest pomocą de minimis w postaci zakupów w ramach cross-financingu.</t>
  </si>
  <si>
    <r>
      <t>2. Projekty z komponentem ponadnarodowym</t>
    </r>
    <r>
      <rPr>
        <sz val="10"/>
        <rFont val="Arial"/>
        <family val="2"/>
      </rPr>
      <t xml:space="preserve"> (z wyłączeniem projektów innowacyjnych)</t>
    </r>
  </si>
  <si>
    <t xml:space="preserve">Nie dotyczy </t>
  </si>
  <si>
    <t>Tryb konkursowy</t>
  </si>
  <si>
    <t>6.1.1</t>
  </si>
  <si>
    <t>PWP Wykwalifikowana i konkurencyjna na rynku pracy</t>
  </si>
  <si>
    <t>FUNDACJA FAMILIJNY POZNAŃ</t>
  </si>
  <si>
    <t>01.07.2013-31.12.2014</t>
  </si>
  <si>
    <t>1 293 569,03 zł ( komponent ponadnarodowy- 47 600,00 zł)</t>
  </si>
  <si>
    <t>Projekt z komponentem ponadnarodowym</t>
  </si>
  <si>
    <t>Dania,Polska</t>
  </si>
  <si>
    <t>Przeszkolenie polskich trenerów i doradców z zakresu prowadzenia warsztatów, doradztwa i kursów zgodnie z metodą opracowana przez Szkołę Kofoeda (Dania) - dotyczy aktywizacji zawodowej kobiet pozostajacych bez zatrudnienia. Współpraca przy opracowaniu poradnika dotyczącego metody opracowanej przez Szkołę Kofoeda w zakresie wsparcia kobiet 50+ pozostajacych bez zatrudnienia.</t>
  </si>
  <si>
    <t>Międzynarodowe kompetencje w branży hotelarskiej-International Competences in Hospitality</t>
  </si>
  <si>
    <t>LSJ Agencja Pracy Ireneusz Sozański</t>
  </si>
  <si>
    <t>01.03.2013-28.02.2015</t>
  </si>
  <si>
    <t>1 694 475,54 zł ( komponent ponadnarodowy- 544 100,00 zł)</t>
  </si>
  <si>
    <t>Wielka Brytania, Polska</t>
  </si>
  <si>
    <t>Partner z Wielkiej Brytanii posiada wypracowany model kształcenia pracowników ( 9 opracowanych programów szkoleń) dla branży hotelarskiej ukierunkowany na szkolenia uniwesalnych pracowników. Opracowano także model wprowadzania nowych pracowników na stanowiska w branży hotelarskiej. Współpraca ponadnarodowa będzie prowadzona w ramach adaptowania rozwiązań wypracowanych w Wielkiej Brytanii w formie staży,wizyt studyjnych i doradztwa.</t>
  </si>
  <si>
    <t>PWP Hotel i restauracja do praktycznej nauki zawodu</t>
  </si>
  <si>
    <t>TOP-PROJEKT Korzysztof Derbiszewski</t>
  </si>
  <si>
    <t>01.03.2013-31.05.2015</t>
  </si>
  <si>
    <t>1 819 330,63 zł ( komponent ponadnarodowy- 282 925,00 zł)</t>
  </si>
  <si>
    <t>Niemcy</t>
  </si>
  <si>
    <t xml:space="preserve">Seminarium,warszaty i spotkania u partnera z Niemiec organizowane będa w celu poznania metod pracy z osobami bezrobotnymi . Adaptowanie rozwiazań wypracowanych u partnera polegać bedzie na doradztwie, wymianie pracowników i stażach . W ramach tych działań opracowane będą metody pracy i programy szkoleń dla młodych osób bezrobotnych  w firmach ćwiczeniowych, dostosowane do polskich realiów. Trenerzy nabędą umiejętności niezbędne do prowadzenia zajęć w ramach hotelu i restauracji ćwiczeń. </t>
  </si>
  <si>
    <t>PWP Rzemiosło szansą na aktywizację</t>
  </si>
  <si>
    <t>Cech Rzemiosł Różnych</t>
  </si>
  <si>
    <t>01.07.2013-31.10.2014</t>
  </si>
  <si>
    <t>1 195 520,63 zł ( komponent ponadnarodowy- 16 095,00 zł)</t>
  </si>
  <si>
    <t>Podczas współpracy z partnerem ponadnarodowym zostaną wypracowane nowe rozwiazania tj. opracowane programy szkoleń e-learningowych oraz programy staży (bazujące na doświadczeniu niemieckim). Wyżej wymienione działania pozwolą  podnieść jakość i skutecznośc szkoleń dla osób bezrobotnych uczących się zawodu w polskim rzemiośle.</t>
  </si>
  <si>
    <t>1. Wyodrębnione projekty współpracy ponadnarodowej</t>
  </si>
  <si>
    <t xml:space="preserve">nie dotyczy </t>
  </si>
  <si>
    <t>W wyniku zaakceptowanych zmian do projektu, wzrosła wartość komponentu ponadnarodowego.</t>
  </si>
  <si>
    <r>
      <rPr>
        <sz val="9"/>
        <rFont val="Arial"/>
        <family val="2"/>
      </rPr>
      <t>W okresie sprawozdawczym zostały zaakceptowane dwa wnioski końcowe, dotyczące projektów innowacyjnych. Pierwszy z nich dotyczy projektu realizowanego przez F</t>
    </r>
    <r>
      <rPr>
        <b/>
        <sz val="9"/>
        <rFont val="Arial"/>
        <family val="2"/>
      </rPr>
      <t xml:space="preserve">undację Drabina Rozwoju </t>
    </r>
    <r>
      <rPr>
        <sz val="9"/>
        <rFont val="Arial"/>
        <family val="2"/>
      </rPr>
      <t xml:space="preserve"> </t>
    </r>
    <r>
      <rPr>
        <b/>
        <sz val="9"/>
        <rFont val="Arial"/>
        <family val="2"/>
      </rPr>
      <t xml:space="preserve">(UDA-POKL.07.02.01-32-105/10) </t>
    </r>
    <r>
      <rPr>
        <sz val="9"/>
        <rFont val="Arial"/>
        <family val="2"/>
      </rPr>
      <t xml:space="preserve">dla którego w okresie sprawozdawczym został zaakceptowany końcowy wniosek o płatność dotyczący okresu 10-12.2012 r. oraz </t>
    </r>
    <r>
      <rPr>
        <b/>
        <sz val="9"/>
        <rFont val="Arial"/>
        <family val="2"/>
      </rPr>
      <t>Związek Pracodawców Pomorza Zachodniego LEWIATAN</t>
    </r>
    <r>
      <rPr>
        <sz val="9"/>
        <rFont val="Arial"/>
        <family val="2"/>
      </rPr>
      <t xml:space="preserve">  </t>
    </r>
    <r>
      <rPr>
        <b/>
        <sz val="9"/>
        <rFont val="Arial"/>
        <family val="2"/>
      </rPr>
      <t>(UDA-POKL.07.02.01-32-102/10),</t>
    </r>
    <r>
      <rPr>
        <sz val="9"/>
        <rFont val="Arial"/>
        <family val="2"/>
      </rPr>
      <t xml:space="preserve"> który zakończył się 30.05.2013 r. Okres zakończenia projektów realizowanych przez :Stowarzyszenie Solidarni „Plus” (UDA-POKL.07.02.01-32-093/10-00), Powiat Świdwiński/ Powiatowe Centrum Pomocy Rodzinie w Świdwinie (UDA-POKL.07.02.01-32-100/10-00), Gmina – Miasto Koszalin/Miejski Ośrodek Pomocy Społecznej w Koszalinie (UDA-POKL.07.02.01-32-101/10-00) oraz Towarzystwo Wspierania Inicjatyw Kulturalno-Społecznych „TWIKS” (UDA-POKL.07.02.01-32-106/10-00)  to 31.12.2013 r.,  jednakże nie zostały jeszcze zaakceptowane końcowe wnioski o płatność za okres 10-12.2013, które dostarczą nam informacji o zakończonych działańach upowszechniających i włączających produkt finalny, tak więc nie zostały uwzględnione w załączniku (informacje na ten temat znajdą się w sprawozdaniu za 2014 rok, po zatwierdzeniu końcowych wniosków o płatność).
</t>
    </r>
    <r>
      <rPr>
        <i/>
        <sz val="9"/>
        <rFont val="Arial"/>
        <family val="2"/>
      </rPr>
      <t xml:space="preserve">
</t>
    </r>
  </si>
  <si>
    <r>
      <t>W tym okresie w ramach upowszechniania i włączania produktu finalnego przez</t>
    </r>
    <r>
      <rPr>
        <b/>
        <sz val="9"/>
        <rFont val="Arial"/>
        <family val="2"/>
      </rPr>
      <t xml:space="preserve"> Fundację Drabina Rozwoju</t>
    </r>
    <r>
      <rPr>
        <sz val="9"/>
        <rFont val="Arial"/>
        <family val="2"/>
      </rPr>
      <t xml:space="preserve">, prowadzona była w dalszym ciągu obsługa informatyczna serwisu www i administracja forum internetowego. W ramach upowszechniania projektu opracowano grafikę i treść publikacji, która następnie była dystrybułowana na prezentacji upowszechniającej produkt. Uczestnicy prezentacji mieli okazję usłyszeć szczegółową relację z realizacji projektu, a także wziąć udział w 3 panelach: autorskim, merytorycznym i praktycznym, na których autorzy, eksperci i użytkownicy projektu przedstawiali nie tylko cele i zalety programu Grajki Pomagajki, ale także własne doświadczenia z pracy z nim. W okresie10-12.2012r. zostały opublikowane 4 artykuły w prasie opisujące realizację projektu, podsumowujące prezentację upowszechniającą oraz zachęcające do korzystania z produktów stworzonych w ramach projektu. Przeprowadzona była również kampania internetowa promująca prezentację produktu, jak również sam program Grajki Pomagajki. Sukcesywnie zbierano również informacje o podpisanych deklaracjach wdrożenia produktu „Grajki – Pomagajki – innowacyjna metoda pomocy psychoedukacyjnej dla dzieci 
i młodzieży zagrożonej wykluczeniem” oraz  zarejestrowanych pobraniach programu ze strony projektu. Pełna wersja produktu została udostępniona na stronie projektu dla zarejestrowanych użytkowników. Raport z badania efektywności produktu potwierdził skuteczność i przydatność wypracowanego produktu finalnego, jego zgodność z założeniami. </t>
    </r>
  </si>
  <si>
    <r>
      <t xml:space="preserve">W okresie sprawozdawczym, zakończyły się działania upowszechniające i włączające produkt finalny w ramach projektu realizowanego przez </t>
    </r>
    <r>
      <rPr>
        <b/>
        <sz val="9"/>
        <rFont val="Arial"/>
        <family val="2"/>
      </rPr>
      <t xml:space="preserve">Związek Pracodawców Pomorza Zachodniego LEWIATAN. </t>
    </r>
    <r>
      <rPr>
        <sz val="9"/>
        <rFont val="Arial"/>
        <family val="2"/>
      </rPr>
      <t xml:space="preserve"> W okresie 01-05.2013 r. nadal realizowane były działania zwiazane z upowszechnianiem produktu oraz włączaniem go do głównego nurtu. Omówiono i przekazano model (produktu finalnego) do stosowania podczas 13 konferencji zorganizowanych w całym kraju min. Krakowie, Opolu, Warszawie. Na bieżąco analizowano zgłaszane uwagi poprzez forum dyskusyjne na stronie www.pogressus.info, email, telefon, kontakty bezpośrednie z otoczeniem.  W tym czasie zamieszczono artykuły sponsorowane i emitowano audycje radiowe (przeprowadzenie nagrań przez reporterów stacji lokalnych z ambasadorami projektu w poszczególnych województwach. Możliwość współtworzenia audycji o tematyce aktywizacji zawodowej ON i współpracy redakcyjnej w postaci udzielania wywiadów lub informacji o projekcie PROGRESSUS, które były wykorzystane na antenie radia, m.in. Planeta FM Poznań). Kontynuowano prace  ambasadorów, którzy w 16 województwach na bieżąco prowadzili indywidualne spotkania, rozmowy, prezentacje z samorządami, Powiatowymi Urzędami Pracy, Ośrodkami Pomocy Społecznej, pracodawcami, NGO dotyczące ustalenia poziomu wiedzy o produkcie i wykorzystania modelu klastrów jako narzędzia zwiększającego ofertę NGO w danym obszarze działalności; ustalenia poziomu znajomości produktu oraz ustalenia poziomu współpracy oraz dystrybuowano publikację książkową i CD do NGO (podręczniki o modelu). Wszystkie podjęte działania upowszechniające wdrażanie modelu i idei klastra społecznego spotykały się z dużym zainteresowaniem i chęcią zgłębiania wiedzy na ten temat. Badania ewaluacyjne efektywności  produktu  potwierdziły skuteczność i przydatność wypracowanego produktu finalnego, jego zgodność z założeniami. Rozwiązanie, poprzez wdrożenie testowanego portalu wspomogą proces aktywizacji na rzecz osób niepełnosprawnych.
Poniżej lista podpisanych listów intencyjnych dotyczących przedstawicielstwa klastra społecznego:
1. Federacja Organizacji Socjalnych Województwa Warmińsko-Mazurskiego FOSa
2. Fundacja IMAGO z siedzibą we Wrocławiu
3. Wyższa Szkoła Nauk Społecznych i Technicznych w Radomiu
4. Fundacja Rozwoju Przedsiębiorczości „Twój StartUp” w Warszawie
5. Stowarzyszenie ONGD Educacion, Ambiente y Territorio w Formosa/Argentyna
6. 4CF Sp. Z o.o. w Warszawie</t>
    </r>
  </si>
  <si>
    <t>Działanie 7.2 / Poddziałanie 7.2.1</t>
  </si>
  <si>
    <t>Strategia Aktywizacji Zawodowej: adaptacja niemieckich rozwiązań w woj. zachodniopomorskim</t>
  </si>
  <si>
    <t>TEB Edukacja Sp. z o.o.</t>
  </si>
  <si>
    <t>01.04.2013 r. - 31.10.2014 r.</t>
  </si>
  <si>
    <t>999 564,84 zł.</t>
  </si>
  <si>
    <t>Wydrębniony projekty współpracy ponadnarodowej</t>
  </si>
  <si>
    <t>Partnerstwo ponadnarodowe zostało zawiazane, aby doświadczenia partnerów w działaniach na rzecz osób bezrobotnych wykorzstać do przeciwdziałania zdiagnozowanemu problemowi. Lider będzie odpowiadał za wdrażanie narzędzi w województwie, natomiast partner przygotuje uczestników projektu do stosowania narzędzia jakim jest Strategia Aktywizacji Zawodowej (SAZ) woj. zachodniopomorskiego (stworzonej przy współpracy partnerów publiczno-społecznych zawierającej opis metod) oraz tzw. maching (metoda opisywania wolnych stanowisk pracy i dopasowania ich do kompetencji osob szukających pracy). Partner będzie równiez nadzorował działania Lidera i uczestników projektu poprzez konsultacje i superwizje.</t>
  </si>
  <si>
    <t xml:space="preserve">W okresie sprawozdawczym nie został zakończony projekt współpracy ponadnarodowej, okres realizacji projektu realizowanego przez beneficjenta TEB Edukacja zakończy się 31 października 2014 r. </t>
  </si>
  <si>
    <t>X</t>
  </si>
  <si>
    <t>-</t>
  </si>
  <si>
    <t>Temat 4 Tworzenie i wdrażanie systemowych rozwiązań podwyższających innowacyjność i adaptacyjność pracowników i przedsiębiorstw na poziomie regionalnym 
(POKL.08.01.02-32-050/10)
W ramach upowszechniania rezultatów i wprowadzania do głównego nurtu polityki projektu Re:start:
a) pracownicy Beneficjenta uczestniczyli w konsultacjach (spotkania, rekomendacje pisemne) dokumentów programowych na kolejną perspektywę 2014-2020, przedstawiając i podkreślając znaczenie problematyki zagadnienia Restarterów;
b) w listopadzie 2013 odbyło się spotkanie Beneficjenta z przedstawicielem Urzędu Marszałkowskiego, na którym omawiano możliwość zapewnienia środków na działania dedykowane Restarterom;
c) pracownicy Beneficjenta prezentowali zagadnienie na ogólnokrajowych forach m.in. podczas konferencji KIW, jednocześnie nawiązując kontakty, dzięki którym wypracowane rozwiązanie jest przekazywane do kolejnych instytucji otoczenia biznesu np. PUP Lublin;
d) prezentacja zagadnienia podczas rozmów na konwencie dyrektorów PUP w Dźwirzynie w ramach budowania świadomości odnośnie problematyki i możliwości wsparcia Restarterów
e) prezentacja zagadnienia podczas ogólnopolskich konferencji naukowych np. „Mikrofirma”, „Zarządzanie finansami” w ramach budowania świadomości i zainteresowania problematyką świata naukowego 
f) partner zagraniczny uczestniczył w upowszechnianiu rezultatów w Wielkiej Brytanii, korzystając m.in. z przetłumaczonych publikacji projektu</t>
  </si>
  <si>
    <t>Działanie 8.1/ Poddziałanie 8.1.3</t>
  </si>
  <si>
    <t>PWP CSR - nowoczesny wizerunek przedsiębiorstw
WND-POKL.08.01.03-32-010/12</t>
  </si>
  <si>
    <t>Związek Pracodawców Pomorza Zachodniego Lewiatan</t>
  </si>
  <si>
    <t>01.04.2013 r. - 28.02.2015 r.</t>
  </si>
  <si>
    <t>1.899.396,00 zł 
(komponent ponadnarodowy: 622 000,00 zł)</t>
  </si>
  <si>
    <t>Hiszpania</t>
  </si>
  <si>
    <t>Adaptacja  hiszpańskiego modelu CSR i EFR do warunków województwa zachodniopomorskiego. Wzmocnienie skuteczności stosowania CSR i EFR oraz wzrost wiedzy na temat ich stosowania 
w zachodniopomorskich przedsiębiorstwach poprzez dokonanie adaptacji rozwiązań z Hiszpanii.
Wspólne przygotowanie opracowań stanowiące wytyczne w zakresie stosowania CSR i EFR 
w zachodniopomorskich przedsiębiorstwach.
Przeprowadzenie procesu wdrożenia certyfikatów CSR i EFR w oparciu o doświadczenia hiszpańskie 
oraz rozwiązań hiszpańskich w przedsiębiorstwach województwa zachodniopomorskiego.
Uzyskanie potwierdzenia adekwatności dokonanej adaptacji w przedsiębiorstwach poprzez przetestowanie  rozwiązania opartego na modelu hiszpańskim w województwie zachodniopomorskim.
Wypracowanie polskiego modelu CSR/EFR po adaptacji modelu hiszpańskiego przez 28 osób z województwa zachodniopomorskiego.</t>
  </si>
  <si>
    <t>PWP Wzrost konkurencyjnosci województwa zachodniopomorskiego poprzez zastosowanie metod CSR
WND-POKL.08.01.03-32-011/12</t>
  </si>
  <si>
    <t>Północny Związek Pracodawców</t>
  </si>
  <si>
    <t>01.07.2013 r. - 30.04.2015 r.</t>
  </si>
  <si>
    <t>522.525,60 zł 
(komponent ponadnarodowy: 10 000,00 zł)</t>
  </si>
  <si>
    <t>Partner z Niemiec mając wieloletnią praktykę w zakresie wdrażania CSR przełoży swoje doświadczenie 
i wraz z Liderem dostosuje je do rynku województwa zachodniopomorskiego. Rola Partnera w projekcie ma charakter merytoryczny. Wszystkie formy wsparcia w projekcie będą konsultowane z partnerem. Konsultowana również będzie publikacja, będąca wynikiem współpracy w ramach projektu. Niemiecki model CSR będący podstawą merytoryczną wszelkich dalszych działań w projekcie zostanie opracowany w formie dokumentu przez partnera niemieckiego. Partner będzie również odpowiedzialny za merytoryczną stronę konferencji otwarcia, w trakcie której zaprezentuję niemiecki model CSR.</t>
  </si>
  <si>
    <t>nie 
dotyczy</t>
  </si>
  <si>
    <t>nie
 dotyczy</t>
  </si>
  <si>
    <t>"PWP Biuro ćwiczeń"</t>
  </si>
  <si>
    <t>TOP-PROJEKT - Krzysztof Derbiszewski</t>
  </si>
  <si>
    <t>01.05.2013 - 30.09.2013</t>
  </si>
  <si>
    <t>1 745 737,10 zł. (w tym wartość komponentu ponadnarodowego: nie dotyczy)</t>
  </si>
  <si>
    <t>wyodrębniony</t>
  </si>
  <si>
    <t>Grupa docelowa projektu to uczniowie i kadra pedagogiczna Zespołu Szkół Ponadgimnazjalnych nr 1 w Goleniowie i Zespołu Szkół Ponadgimnazjalnych w Nowogardzie, a także trenerzy zawodu. W celu rozwiązana problemu niskich praktycznych umiejętności uczniów szkół zawodowych partnerem projektu jest firma z Niemiec, która posiada przedmiotowe doświadczenie. Dzięki partnerstwu przekazana zostanie wiedza na temat funkcjonowania firm ćwiczeniowych i wdrożony zostanie program rozwojowy adaptujący takie rozwiązania. Projekt zakłada wzmocnienie dualnego modelu nauczania (łączenie teorii i praktyki) poprzez adoptowanie modelu wykorzystującego firmy ćwiczeniowe w szkoleniu zawodowym (technik ekonomista i technik handlowiec). W tym celu zorganizowana zostanie wizyta studyjna u partnera zagranicznego, a także w innych szkołach na terenie Niemiec, gdzie taki model jest powszechnie stosowany. Przedstawiciele organu prowadzącego, szkoły i zespołu projektowego zapoznają się z metodami pracy w hotelach i restauracjach ćwiczeniowych. W trakcie spotkań roboczych i warsztatu (personel projektu) oraz seminarium (kadra pedagogiczna szkoły) przedstawniona zostanie wiedza na temat funcjonowania firm ćwiczeniowych, metodyki i form pracy z uczniami. Przetłumaczone zostaną programy i opracowania na ten temat. Powstanie zespół ds. programu rozwojowego szkoły, którego zadaniem będzie opracowanie zmodernizowanych programów nauczania uwzględniający zajęcia w firmach ćwiczeniowych, jak i programów pracy w tych firmach. Programy uwzględniać będą zarówno treści kształcenia, jak i konkretne umiejętności zawodowe dla każdej specjalności. Ponadto, w ramach projektu i współpracy ponadnarodowej zorganizowane zostaną staże dla kadry pedagogicznej szkoły i trenerów, które będą miały miejsce w Niemczech. Dodatkowo, uczniowie szkoły zawodowej skorzystają z doradztwa zawodowego.</t>
  </si>
  <si>
    <t>"PWP Zielona Energia w Szkołach"</t>
  </si>
  <si>
    <t>DC Edukacja Sp. z o.o.</t>
  </si>
  <si>
    <t>01.06.2013 - 30.06.2015</t>
  </si>
  <si>
    <t>2 736 215,98 zł.(w tym wartość komponentu ponadnarodowego: nie dotyczy)</t>
  </si>
  <si>
    <t>Czechy i Szwecja</t>
  </si>
  <si>
    <t>Rolą partnerów zagranicznych jest współpraca z wnioskodawcą oraz ekspertami w wypracowaniu programów związanych z odnawialnymi źródłami energii i efektywnością energetyczną, które zostaną wdrożone w szkołach. Wymiana doświadczeń pomiędzy państwami członkowskimi Unii Europejskiej ma zwiększyć atrakcyjność i prestiż kształcenia zawodowego. Projekt jest skierowany do 15 techników z województwa zachodniopomorskiego. Zorganizowane zostaną warsztaty u partnerów zagranicznych dla zespołu ekspertów i personelu projektu w celu wymiany doświadczeń wspierających opracowanie programów rozwojowych.</t>
  </si>
  <si>
    <t>"PWP Modyfikacja oferty kształcenia zawodowego szansą na zdobycie lepszej pracy"</t>
  </si>
  <si>
    <t>Usługi Edukacyjne Katarzyna Kurłowicz Zygmunt Heland s.c</t>
  </si>
  <si>
    <t>01.06.2013 - 30.09.2015</t>
  </si>
  <si>
    <t>1 346 021,48 zł. (w tym wartość komponentu ponadnarodowego: nie dotyczy)</t>
  </si>
  <si>
    <t xml:space="preserve">Wyjazdy studyjne do partnera zagranicznego będą okazją do promowania szkoły, miasta i powiatu. Wizyta kadry lidera projektu i partnera krajowego pozwoli zapoznać się ze strukturą organizacyjną szkół zawodowych, organizacją procesu kształcenia zawodowego, bazą dydaktyczną, metodami nauczania oraz przygotowania uczniów do potzreb rynku pracy w Hiszpanii. Partner zagraniczny wnosi doświadczenie w zakresie kształcenia zawodowego szkół z Barcelony (podobne trudności jak obecnie szkoły w Polsce). W oparciu o przedmiotowe doświadczenie wypracowane zostaną nowe rozwiązania w tym zakresie. Wsparciem zostaną objęte dwie szkoły w Łobzie: Technikum Zawodowe i Zasadnicza Szkoła Zawodowa (uczniowie i kadra pedagogiczna). Dzięki współpracy ponadnarodowej zmodyfikowany zostanie program kształcenia, zorganizowane zostaną zajęcia dydaktyczno-wyrównawcze oraz zajęcia rozwijające kompetencje kluczowe. Ponadto, uczniowie będą mogli skorzystać z doradztwa edukacyjno-zawodowego i opieki pedagogiczno-psychologicznej. </t>
  </si>
  <si>
    <t>"PWP Uczę się w praktyce"</t>
  </si>
  <si>
    <t>01.03.2013 - 31.08.2015</t>
  </si>
  <si>
    <t>1 513 568,50 zł. (w tym wartość komponentu ponadnarodowego: nie dotyczy)</t>
  </si>
  <si>
    <t>Grupa docelowa projektu to uczniowie i kadra pedagogiczna Zespołu Szkół Ponadgimnazjalnych w Drawsku Pomorskim, a także trenerzy zawodu. W celu rozwiązana problemu niskich praktycznych umiejętności uczniów szkół zawodowych partnerem projektu jest firma z Niemiec, która posiada przedmiotowe doświadczenie. Dzięki partnerstwu przekazana zostanie wiedza na temat funkcjonowania firm ćwiczeniowych i wdrożony zostanie program rozwojowy adaptujący takie rozwiązania. Projekt zakłada wzmocnienie dualnego modelu nauczania (łączenie teorii i praktyki) poprzez adoptowanie modelu wykorzystującego firmy ćwiczeniowe w szkoleniu zawodowym (hotel i restauracja). W tym celu zorganizowana zostanie wizyta studyjna u partnera zagranicznego, a także w innych szkołach na terenie Niemiec, gdzie taki model jest powszechnie stosowany. Przedstawiciele organu prowadzącego, szkoły i zespołu projektowego zapoznają się z metodami pracy w hotelach i restauracjach ćwiczeniowych. W trakcie spotkań roboczych i warsztatu (personel projektu) oraz seminarium (kadra pedagogiczna szkoły) przedstawniona zostanie wiedza na temat funcjonowania firm ćwiczeniowych, metodyki i form pracy z uczniami. Przetłumaczone zostaną programy i opracowania na ten temat. Powstanie zespół ds. programu rozwojowego szkoły, którego zadaniem będzie opracowanie zmodernizowanych programów nauczania uwzględniający zajęcia w firmach ćwiczeniowych, jak i programów pracy w tych firmach. Programy uwzględniać będą zarówno treści kształcenia, jak i konkretne umiejętności zawodowe dla każdej specjalności. Ponadto, w ramach projektu i współpracy ponadnarodowej zorganizowane zostaną staże dla kadry pedagogicznej szkoły i trenerów, które będą miały miejsce w Niemczech. Dodatkowo, uczniowie szkoły zawodowej skorzystają z doradztwa zawodowego i praktyk zawodowych w Niemczech.</t>
  </si>
  <si>
    <t>Wskaźnik efektywności zatrudnieniowej mierzony jest w ramach Podziałania 6.1.1 i Poddziałania 6.1.3</t>
  </si>
  <si>
    <t xml:space="preserve"> Tryb konkursowy</t>
  </si>
  <si>
    <t>10.04.2014 r.</t>
  </si>
  <si>
    <t>Data: 10.04.2014 r.</t>
  </si>
  <si>
    <t>Data: 10.05.2014 r.</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</si>
</sst>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_z_ł"/>
    <numFmt numFmtId="171" formatCode="[$-415]d\ mmmm\ yyyy"/>
    <numFmt numFmtId="172" formatCode="#,##0.00_ ;[Red]\-#,##0.00\ "/>
  </numFmts>
  <fonts count="68">
    <font>
      <sz val="10"/>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2"/>
      <name val="Arial"/>
      <family val="2"/>
    </font>
    <font>
      <sz val="11"/>
      <name val="Arial"/>
      <family val="2"/>
    </font>
    <font>
      <b/>
      <sz val="10"/>
      <name val="Arial"/>
      <family val="2"/>
    </font>
    <font>
      <sz val="12"/>
      <name val="Arial"/>
      <family val="2"/>
    </font>
    <font>
      <sz val="9"/>
      <name val="Arial"/>
      <family val="2"/>
    </font>
    <font>
      <i/>
      <sz val="10"/>
      <name val="Arial"/>
      <family val="2"/>
    </font>
    <font>
      <b/>
      <sz val="9"/>
      <name val="Arial"/>
      <family val="2"/>
    </font>
    <font>
      <i/>
      <sz val="9"/>
      <name val="Arial"/>
      <family val="2"/>
    </font>
    <font>
      <b/>
      <i/>
      <sz val="10"/>
      <name val="Arial"/>
      <family val="2"/>
    </font>
    <font>
      <b/>
      <i/>
      <sz val="11"/>
      <name val="Arial"/>
      <family val="2"/>
    </font>
    <font>
      <i/>
      <sz val="11"/>
      <name val="Arial"/>
      <family val="2"/>
    </font>
    <font>
      <sz val="7"/>
      <name val="Arial"/>
      <family val="2"/>
    </font>
    <font>
      <b/>
      <i/>
      <sz val="12"/>
      <name val="Arial"/>
      <family val="2"/>
    </font>
    <font>
      <b/>
      <i/>
      <sz val="9"/>
      <name val="Arial"/>
      <family val="2"/>
    </font>
    <font>
      <b/>
      <sz val="7"/>
      <name val="Arial"/>
      <family val="2"/>
    </font>
    <font>
      <b/>
      <sz val="8"/>
      <name val="Arial"/>
      <family val="2"/>
    </font>
    <font>
      <u val="single"/>
      <sz val="10"/>
      <name val="Arial"/>
      <family val="2"/>
    </font>
    <font>
      <b/>
      <sz val="8"/>
      <name val="Tahoma"/>
      <family val="2"/>
    </font>
    <font>
      <sz val="8"/>
      <name val="Tahoma"/>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10"/>
      <name val="Arial"/>
      <family val="2"/>
    </font>
    <font>
      <b/>
      <sz val="10"/>
      <color indexed="10"/>
      <name val="Arial"/>
      <family val="2"/>
    </font>
    <font>
      <sz val="11"/>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0"/>
      <color theme="1"/>
      <name val="Arial"/>
      <family val="2"/>
    </font>
    <font>
      <sz val="10"/>
      <color theme="1"/>
      <name val="Arial"/>
      <family val="2"/>
    </font>
    <font>
      <sz val="10"/>
      <color rgb="FFFF0000"/>
      <name val="Arial"/>
      <family val="2"/>
    </font>
    <font>
      <b/>
      <sz val="10"/>
      <color rgb="FFFF0000"/>
      <name val="Arial"/>
      <family val="2"/>
    </font>
    <font>
      <sz val="11"/>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24"/>
        <bgColor indexed="64"/>
      </patternFill>
    </fill>
    <fill>
      <patternFill patternType="solid">
        <fgColor indexed="55"/>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65"/>
        <bgColor indexed="64"/>
      </patternFill>
    </fill>
    <fill>
      <patternFill patternType="solid">
        <fgColor theme="0"/>
        <bgColor indexed="64"/>
      </patternFill>
    </fill>
    <fill>
      <patternFill patternType="solid">
        <fgColor indexed="41"/>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medium"/>
      <bottom style="medium"/>
    </border>
    <border diagonalUp="1" diagonalDown="1">
      <left style="thin"/>
      <right style="thin"/>
      <top style="medium"/>
      <bottom style="medium"/>
      <diagonal style="thin"/>
    </border>
    <border>
      <left style="thin"/>
      <right style="medium"/>
      <top style="thin"/>
      <bottom style="thin"/>
    </border>
    <border>
      <left style="medium"/>
      <right style="thin"/>
      <top style="thin"/>
      <bottom style="medium"/>
    </border>
    <border>
      <left>
        <color indexed="63"/>
      </left>
      <right style="thin"/>
      <top style="thin"/>
      <bottom style="thin"/>
    </border>
    <border>
      <left style="medium"/>
      <right style="thin"/>
      <top style="thin"/>
      <bottom style="thin"/>
    </border>
    <border>
      <left style="thin"/>
      <right style="medium"/>
      <top style="thin"/>
      <bottom style="mediu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style="thin"/>
      <top style="medium"/>
      <bottom style="medium"/>
    </border>
    <border>
      <left>
        <color indexed="63"/>
      </left>
      <right style="thin"/>
      <top>
        <color indexed="63"/>
      </top>
      <bottom style="thin"/>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style="thin"/>
      <top>
        <color indexed="63"/>
      </top>
      <bottom>
        <color indexed="63"/>
      </bottom>
    </border>
    <border>
      <left style="medium"/>
      <right style="medium"/>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medium"/>
      <top style="thin"/>
      <bottom style="medium"/>
    </border>
    <border>
      <left style="thin"/>
      <right>
        <color indexed="63"/>
      </right>
      <top style="thin"/>
      <bottom style="thin"/>
    </border>
    <border>
      <left style="medium"/>
      <right style="thin"/>
      <top style="thin"/>
      <bottom>
        <color indexed="63"/>
      </bottom>
    </border>
    <border>
      <left style="medium"/>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color indexed="63"/>
      </left>
      <right style="thin">
        <color indexed="8"/>
      </right>
      <top style="thin">
        <color indexed="8"/>
      </top>
      <bottom>
        <color indexed="63"/>
      </bottom>
    </border>
    <border>
      <left style="thin"/>
      <right>
        <color indexed="63"/>
      </right>
      <top style="thin"/>
      <bottom>
        <color indexed="63"/>
      </bottom>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style="medium"/>
      <right>
        <color indexed="63"/>
      </right>
      <top style="thin"/>
      <bottom style="thin"/>
    </border>
    <border>
      <left>
        <color indexed="63"/>
      </left>
      <right style="medium"/>
      <top style="thin"/>
      <bottom style="thin"/>
    </border>
    <border>
      <left style="medium"/>
      <right style="thin"/>
      <top>
        <color indexed="63"/>
      </top>
      <bottom>
        <color indexed="63"/>
      </bottom>
    </border>
    <border>
      <left style="medium"/>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style="medium"/>
      <top style="thin"/>
      <bottom>
        <color indexed="63"/>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thin"/>
    </border>
    <border>
      <left style="thin"/>
      <right style="medium"/>
      <top/>
      <bottom/>
    </border>
    <border>
      <left style="thin"/>
      <right style="medium"/>
      <top/>
      <bottom style="medium"/>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diagonalUp="1" diagonalDown="1">
      <left style="thin"/>
      <right style="thin"/>
      <top style="medium"/>
      <bottom>
        <color indexed="63"/>
      </bottom>
      <diagonal style="thin"/>
    </border>
    <border diagonalUp="1" diagonalDown="1">
      <left style="thin"/>
      <right style="thin"/>
      <top>
        <color indexed="63"/>
      </top>
      <bottom>
        <color indexed="63"/>
      </bottom>
      <diagonal style="thin"/>
    </border>
    <border diagonalUp="1" diagonalDown="1">
      <left style="thin"/>
      <right style="thin"/>
      <top>
        <color indexed="63"/>
      </top>
      <bottom style="medium"/>
      <diagonal style="thin"/>
    </border>
    <border>
      <left>
        <color indexed="63"/>
      </left>
      <right style="medium"/>
      <top style="thin"/>
      <bottom>
        <color indexed="63"/>
      </bottom>
    </border>
    <border>
      <left style="thin"/>
      <right style="medium"/>
      <top style="medium"/>
      <bottom/>
    </border>
    <border>
      <left style="thin"/>
      <right style="medium"/>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51" fillId="0" borderId="3" applyNumberFormat="0" applyFill="0" applyAlignment="0" applyProtection="0"/>
    <xf numFmtId="0" fontId="52" fillId="2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7" borderId="1" applyNumberFormat="0" applyAlignment="0" applyProtection="0"/>
    <xf numFmtId="0" fontId="3" fillId="0" borderId="0" applyNumberFormat="0" applyFill="0" applyBorder="0" applyAlignment="0" applyProtection="0"/>
    <xf numFmtId="9" fontId="0" fillId="0" borderId="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2" fillId="32" borderId="0" applyNumberFormat="0" applyBorder="0" applyAlignment="0" applyProtection="0"/>
  </cellStyleXfs>
  <cellXfs count="949">
    <xf numFmtId="0" fontId="0" fillId="0" borderId="0" xfId="0" applyAlignment="1">
      <alignment/>
    </xf>
    <xf numFmtId="0" fontId="4" fillId="0" borderId="0" xfId="0" applyFont="1" applyAlignment="1">
      <alignment horizontal="left"/>
    </xf>
    <xf numFmtId="0" fontId="0" fillId="0" borderId="0" xfId="0" applyFont="1" applyAlignment="1">
      <alignment/>
    </xf>
    <xf numFmtId="0" fontId="6" fillId="0" borderId="0" xfId="0" applyFont="1" applyAlignment="1">
      <alignment/>
    </xf>
    <xf numFmtId="0" fontId="5" fillId="0" borderId="0" xfId="0" applyFont="1" applyAlignment="1">
      <alignment horizontal="left"/>
    </xf>
    <xf numFmtId="0" fontId="0" fillId="0" borderId="0" xfId="0" applyFont="1" applyAlignment="1">
      <alignment vertical="center"/>
    </xf>
    <xf numFmtId="0" fontId="7" fillId="0" borderId="0" xfId="0" applyFont="1" applyAlignment="1">
      <alignment wrapText="1"/>
    </xf>
    <xf numFmtId="0" fontId="7" fillId="0" borderId="0" xfId="0" applyFont="1" applyAlignment="1">
      <alignment/>
    </xf>
    <xf numFmtId="0" fontId="4" fillId="0" borderId="0" xfId="55" applyFont="1" applyAlignment="1">
      <alignment vertical="center"/>
      <protection/>
    </xf>
    <xf numFmtId="0" fontId="0" fillId="0" borderId="0" xfId="55" applyFont="1">
      <alignment/>
      <protection/>
    </xf>
    <xf numFmtId="0" fontId="8" fillId="0" borderId="0" xfId="55" applyFont="1">
      <alignment/>
      <protection/>
    </xf>
    <xf numFmtId="0" fontId="6" fillId="0" borderId="0" xfId="55" applyFont="1" applyAlignment="1">
      <alignment vertical="center"/>
      <protection/>
    </xf>
    <xf numFmtId="0" fontId="6" fillId="0" borderId="0" xfId="55" applyFont="1" applyAlignment="1">
      <alignment horizontal="center" vertical="center"/>
      <protection/>
    </xf>
    <xf numFmtId="0" fontId="6" fillId="0" borderId="0" xfId="55" applyFont="1" applyBorder="1" applyAlignment="1">
      <alignment horizontal="center" vertical="center"/>
      <protection/>
    </xf>
    <xf numFmtId="0" fontId="4" fillId="0" borderId="0" xfId="0" applyFont="1" applyBorder="1" applyAlignment="1">
      <alignment horizontal="left" vertical="center" wrapText="1"/>
    </xf>
    <xf numFmtId="0" fontId="4" fillId="0" borderId="10" xfId="55" applyFont="1" applyBorder="1" applyAlignment="1">
      <alignment horizontal="center" vertical="center"/>
      <protection/>
    </xf>
    <xf numFmtId="0" fontId="10" fillId="0" borderId="11" xfId="55" applyFont="1" applyBorder="1" applyAlignment="1">
      <alignment horizontal="left" vertical="center" wrapText="1"/>
      <protection/>
    </xf>
    <xf numFmtId="0" fontId="10" fillId="0" borderId="10" xfId="55" applyFont="1" applyBorder="1" applyAlignment="1">
      <alignment horizontal="left" vertical="center" wrapText="1"/>
      <protection/>
    </xf>
    <xf numFmtId="0" fontId="10" fillId="0" borderId="12" xfId="55" applyFont="1" applyBorder="1" applyAlignment="1">
      <alignment horizontal="left" vertical="center" wrapText="1"/>
      <protection/>
    </xf>
    <xf numFmtId="0" fontId="10" fillId="0" borderId="11" xfId="55" applyFont="1" applyBorder="1" applyAlignment="1">
      <alignment vertical="center" wrapText="1"/>
      <protection/>
    </xf>
    <xf numFmtId="0" fontId="10" fillId="0" borderId="10" xfId="55" applyFont="1" applyBorder="1" applyAlignment="1">
      <alignment vertical="center" wrapText="1"/>
      <protection/>
    </xf>
    <xf numFmtId="0" fontId="10" fillId="0" borderId="12" xfId="55" applyFont="1" applyBorder="1" applyAlignment="1">
      <alignment vertical="center" wrapText="1"/>
      <protection/>
    </xf>
    <xf numFmtId="2" fontId="11" fillId="0" borderId="13" xfId="55" applyNumberFormat="1" applyFont="1" applyBorder="1" applyAlignment="1">
      <alignment horizontal="left" vertical="center" wrapText="1"/>
      <protection/>
    </xf>
    <xf numFmtId="0" fontId="10" fillId="0" borderId="14" xfId="55" applyFont="1" applyBorder="1" applyAlignment="1">
      <alignment horizontal="left" vertical="center" wrapText="1"/>
      <protection/>
    </xf>
    <xf numFmtId="0" fontId="12" fillId="0" borderId="15" xfId="55" applyFont="1" applyBorder="1" applyAlignment="1">
      <alignment horizontal="left" vertical="center" wrapText="1"/>
      <protection/>
    </xf>
    <xf numFmtId="0" fontId="0" fillId="0" borderId="0" xfId="56" applyFont="1">
      <alignment/>
      <protection/>
    </xf>
    <xf numFmtId="0" fontId="7" fillId="0" borderId="0" xfId="56" applyFont="1">
      <alignment/>
      <protection/>
    </xf>
    <xf numFmtId="0" fontId="0" fillId="0" borderId="0" xfId="56" applyFont="1" applyBorder="1" applyAlignment="1">
      <alignment/>
      <protection/>
    </xf>
    <xf numFmtId="0" fontId="7" fillId="0" borderId="0" xfId="56" applyFont="1" applyAlignment="1">
      <alignment/>
      <protection/>
    </xf>
    <xf numFmtId="0" fontId="0" fillId="0" borderId="0" xfId="56" applyFont="1">
      <alignment/>
      <protection/>
    </xf>
    <xf numFmtId="0" fontId="6" fillId="0" borderId="0" xfId="56" applyFont="1" applyAlignment="1">
      <alignment horizontal="center" vertical="center"/>
      <protection/>
    </xf>
    <xf numFmtId="0" fontId="6" fillId="0" borderId="0" xfId="56" applyFont="1" applyAlignment="1" applyProtection="1">
      <alignment horizontal="center" vertical="center"/>
      <protection locked="0"/>
    </xf>
    <xf numFmtId="0" fontId="0" fillId="0" borderId="0" xfId="56" applyFont="1" applyProtection="1">
      <alignment/>
      <protection locked="0"/>
    </xf>
    <xf numFmtId="0" fontId="0" fillId="0" borderId="0" xfId="56" applyFont="1">
      <alignment/>
      <protection/>
    </xf>
    <xf numFmtId="0" fontId="13" fillId="0" borderId="0" xfId="56" applyFont="1" applyFill="1" applyBorder="1" applyAlignment="1">
      <alignment horizontal="left" vertical="center" wrapText="1"/>
      <protection/>
    </xf>
    <xf numFmtId="0" fontId="7" fillId="0" borderId="0" xfId="56" applyFont="1" applyFill="1" applyBorder="1" applyAlignment="1">
      <alignment horizontal="left" vertical="center" wrapText="1"/>
      <protection/>
    </xf>
    <xf numFmtId="0" fontId="9" fillId="0" borderId="0" xfId="0" applyFont="1" applyAlignment="1">
      <alignment vertical="center"/>
    </xf>
    <xf numFmtId="0" fontId="0" fillId="0" borderId="0" xfId="0" applyFont="1" applyAlignment="1">
      <alignment/>
    </xf>
    <xf numFmtId="0" fontId="0" fillId="0" borderId="0" xfId="56" applyFont="1" applyAlignment="1">
      <alignment horizontal="justify" vertical="center"/>
      <protection/>
    </xf>
    <xf numFmtId="0" fontId="6" fillId="33" borderId="16" xfId="56" applyFont="1" applyFill="1" applyBorder="1" applyAlignment="1">
      <alignment horizontal="center" vertical="center" wrapText="1"/>
      <protection/>
    </xf>
    <xf numFmtId="0" fontId="6" fillId="33" borderId="12" xfId="56" applyFont="1" applyFill="1" applyBorder="1" applyAlignment="1">
      <alignment horizontal="center" vertical="center" wrapText="1"/>
      <protection/>
    </xf>
    <xf numFmtId="0" fontId="0" fillId="0" borderId="0" xfId="56" applyFont="1">
      <alignment/>
      <protection/>
    </xf>
    <xf numFmtId="0" fontId="0" fillId="0" borderId="0" xfId="56" applyFont="1">
      <alignment/>
      <protection/>
    </xf>
    <xf numFmtId="0" fontId="10" fillId="0" borderId="10" xfId="56" applyFont="1" applyFill="1" applyBorder="1" applyAlignment="1">
      <alignment horizontal="left" vertical="center" wrapText="1"/>
      <protection/>
    </xf>
    <xf numFmtId="0" fontId="0" fillId="0" borderId="0" xfId="56" applyFont="1" applyFill="1">
      <alignment/>
      <protection/>
    </xf>
    <xf numFmtId="0" fontId="0" fillId="0" borderId="0" xfId="56" applyFont="1">
      <alignment/>
      <protection/>
    </xf>
    <xf numFmtId="0" fontId="5" fillId="0" borderId="0" xfId="56" applyFont="1" applyBorder="1" applyAlignment="1">
      <alignment horizontal="left" vertical="center" wrapText="1"/>
      <protection/>
    </xf>
    <xf numFmtId="0" fontId="0" fillId="0" borderId="0" xfId="56" applyFont="1">
      <alignment/>
      <protection/>
    </xf>
    <xf numFmtId="0" fontId="4" fillId="0" borderId="10" xfId="56" applyFont="1" applyFill="1" applyBorder="1" applyAlignment="1">
      <alignment horizontal="center" vertical="center"/>
      <protection/>
    </xf>
    <xf numFmtId="0" fontId="6" fillId="33" borderId="10" xfId="56" applyFont="1" applyFill="1" applyBorder="1" applyAlignment="1">
      <alignment horizontal="center"/>
      <protection/>
    </xf>
    <xf numFmtId="0" fontId="6" fillId="33" borderId="10" xfId="56" applyFont="1" applyFill="1" applyBorder="1" applyAlignment="1">
      <alignment horizontal="center" vertical="center"/>
      <protection/>
    </xf>
    <xf numFmtId="0" fontId="7" fillId="0" borderId="10" xfId="56" applyFont="1" applyBorder="1" applyAlignment="1">
      <alignment horizontal="right" vertical="center"/>
      <protection/>
    </xf>
    <xf numFmtId="0" fontId="0" fillId="0" borderId="0" xfId="56" applyFont="1" applyAlignment="1">
      <alignment horizontal="left" vertical="center"/>
      <protection/>
    </xf>
    <xf numFmtId="0" fontId="10" fillId="0" borderId="10" xfId="56" applyFont="1" applyBorder="1" applyAlignment="1">
      <alignment horizontal="right" vertical="center" wrapText="1"/>
      <protection/>
    </xf>
    <xf numFmtId="0" fontId="0" fillId="0" borderId="0" xfId="56" applyFont="1" applyAlignment="1">
      <alignment horizontal="left" vertical="center" wrapText="1"/>
      <protection/>
    </xf>
    <xf numFmtId="0" fontId="15" fillId="0" borderId="10" xfId="56" applyFont="1" applyFill="1" applyBorder="1" applyAlignment="1">
      <alignment vertical="center" wrapText="1"/>
      <protection/>
    </xf>
    <xf numFmtId="0" fontId="15" fillId="0" borderId="17" xfId="56" applyFont="1" applyFill="1" applyBorder="1" applyAlignment="1">
      <alignment vertical="center" wrapText="1"/>
      <protection/>
    </xf>
    <xf numFmtId="0" fontId="10" fillId="0" borderId="10" xfId="56" applyFont="1" applyFill="1" applyBorder="1" applyAlignment="1">
      <alignment vertical="center" wrapText="1"/>
      <protection/>
    </xf>
    <xf numFmtId="0" fontId="0" fillId="0" borderId="0" xfId="56" applyFont="1" applyAlignment="1">
      <alignment horizontal="left" vertical="center"/>
      <protection/>
    </xf>
    <xf numFmtId="0" fontId="10" fillId="0" borderId="10" xfId="56" applyFont="1" applyBorder="1" applyAlignment="1">
      <alignment horizontal="left" vertical="center" wrapText="1"/>
      <protection/>
    </xf>
    <xf numFmtId="0" fontId="0" fillId="0" borderId="0" xfId="56" applyFont="1" applyAlignment="1">
      <alignment vertical="center"/>
      <protection/>
    </xf>
    <xf numFmtId="0" fontId="0" fillId="0" borderId="18" xfId="56" applyFont="1" applyFill="1" applyBorder="1" applyAlignment="1">
      <alignment horizontal="center" vertical="center" wrapText="1"/>
      <protection/>
    </xf>
    <xf numFmtId="0" fontId="6" fillId="33" borderId="18" xfId="56" applyFont="1" applyFill="1" applyBorder="1" applyAlignment="1">
      <alignment horizontal="center" vertical="top" wrapText="1"/>
      <protection/>
    </xf>
    <xf numFmtId="0" fontId="0" fillId="33" borderId="15" xfId="56" applyFont="1" applyFill="1" applyBorder="1" applyAlignment="1">
      <alignment horizontal="center" vertical="center"/>
      <protection/>
    </xf>
    <xf numFmtId="0" fontId="10" fillId="0" borderId="15" xfId="56" applyFont="1" applyFill="1" applyBorder="1" applyAlignment="1">
      <alignment vertical="center" wrapText="1"/>
      <protection/>
    </xf>
    <xf numFmtId="0" fontId="10" fillId="0" borderId="15" xfId="56" applyFont="1" applyBorder="1" applyAlignment="1">
      <alignment horizontal="right" vertical="center"/>
      <protection/>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0" borderId="0" xfId="0" applyFont="1" applyAlignment="1">
      <alignment/>
    </xf>
    <xf numFmtId="0" fontId="0" fillId="0" borderId="0" xfId="0" applyFont="1" applyBorder="1" applyAlignment="1">
      <alignment/>
    </xf>
    <xf numFmtId="0" fontId="0" fillId="0" borderId="0" xfId="0" applyFont="1" applyAlignment="1">
      <alignment/>
    </xf>
    <xf numFmtId="0" fontId="6" fillId="0" borderId="0" xfId="0" applyFont="1" applyBorder="1" applyAlignment="1">
      <alignment horizontal="center"/>
    </xf>
    <xf numFmtId="0" fontId="0" fillId="0" borderId="0" xfId="0" applyFont="1" applyBorder="1" applyAlignment="1">
      <alignment/>
    </xf>
    <xf numFmtId="0" fontId="6" fillId="0" borderId="0" xfId="0" applyFont="1" applyAlignment="1" applyProtection="1">
      <alignment/>
      <protection locked="0"/>
    </xf>
    <xf numFmtId="0" fontId="9" fillId="0" borderId="0" xfId="0" applyFont="1" applyFill="1" applyBorder="1" applyAlignment="1">
      <alignment horizontal="justify" vertical="center" wrapText="1"/>
    </xf>
    <xf numFmtId="0" fontId="18" fillId="0" borderId="0" xfId="0" applyFont="1" applyFill="1" applyBorder="1" applyAlignment="1">
      <alignment horizontal="justify" vertical="center" wrapText="1"/>
    </xf>
    <xf numFmtId="0" fontId="0" fillId="0" borderId="0" xfId="0" applyFont="1" applyAlignment="1">
      <alignment/>
    </xf>
    <xf numFmtId="0" fontId="10" fillId="0" borderId="0" xfId="0" applyFont="1" applyBorder="1" applyAlignment="1">
      <alignment vertical="top"/>
    </xf>
    <xf numFmtId="0" fontId="10" fillId="0" borderId="0" xfId="0" applyFont="1" applyAlignment="1">
      <alignment/>
    </xf>
    <xf numFmtId="0" fontId="0" fillId="0" borderId="0" xfId="0" applyFont="1" applyAlignment="1">
      <alignment/>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xf>
    <xf numFmtId="0" fontId="0" fillId="34" borderId="16"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 fillId="0" borderId="20" xfId="0" applyFont="1" applyBorder="1" applyAlignment="1">
      <alignment horizontal="center" vertical="center" wrapText="1"/>
    </xf>
    <xf numFmtId="0" fontId="0" fillId="0" borderId="20" xfId="0" applyFont="1" applyBorder="1" applyAlignment="1">
      <alignment horizontal="left" vertical="center" wrapText="1"/>
    </xf>
    <xf numFmtId="0" fontId="5"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0" fontId="4" fillId="0" borderId="0" xfId="0" applyFont="1" applyBorder="1" applyAlignment="1">
      <alignment horizontal="left" wrapText="1"/>
    </xf>
    <xf numFmtId="0" fontId="9" fillId="0" borderId="0" xfId="0" applyFont="1" applyAlignment="1">
      <alignment/>
    </xf>
    <xf numFmtId="0" fontId="6" fillId="0" borderId="0" xfId="0" applyFont="1" applyAlignment="1">
      <alignment horizont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vertical="center"/>
    </xf>
    <xf numFmtId="0" fontId="0" fillId="0" borderId="0" xfId="0" applyFont="1" applyAlignment="1">
      <alignment horizont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0" fillId="34" borderId="23" xfId="0" applyFont="1" applyFill="1" applyBorder="1" applyAlignment="1">
      <alignment horizontal="center"/>
    </xf>
    <xf numFmtId="0" fontId="0" fillId="34" borderId="24" xfId="0" applyFont="1" applyFill="1" applyBorder="1" applyAlignment="1">
      <alignment horizontal="center" vertical="top" wrapText="1"/>
    </xf>
    <xf numFmtId="0" fontId="0" fillId="34" borderId="25" xfId="0" applyFont="1" applyFill="1" applyBorder="1" applyAlignment="1">
      <alignment horizontal="center" vertical="top" wrapText="1"/>
    </xf>
    <xf numFmtId="0" fontId="7" fillId="0" borderId="10" xfId="0" applyFont="1" applyFill="1" applyBorder="1" applyAlignment="1">
      <alignment horizontal="left" vertical="center" wrapText="1"/>
    </xf>
    <xf numFmtId="0" fontId="7" fillId="0" borderId="0" xfId="0" applyFont="1" applyFill="1" applyAlignment="1">
      <alignment horizontal="left" vertical="center"/>
    </xf>
    <xf numFmtId="0" fontId="7" fillId="0" borderId="26" xfId="0" applyFont="1" applyFill="1" applyBorder="1" applyAlignment="1">
      <alignment horizontal="left" vertical="center" wrapText="1"/>
    </xf>
    <xf numFmtId="0" fontId="7" fillId="0" borderId="26" xfId="0" applyFont="1" applyBorder="1" applyAlignment="1">
      <alignment horizontal="left" vertical="center" wrapText="1"/>
    </xf>
    <xf numFmtId="0" fontId="0" fillId="0" borderId="0" xfId="0" applyFont="1" applyFill="1" applyAlignment="1">
      <alignment/>
    </xf>
    <xf numFmtId="0" fontId="0" fillId="0" borderId="0" xfId="0" applyFont="1" applyAlignment="1">
      <alignment horizontal="left"/>
    </xf>
    <xf numFmtId="0" fontId="0" fillId="0" borderId="0" xfId="0" applyFont="1" applyAlignment="1">
      <alignment/>
    </xf>
    <xf numFmtId="0" fontId="6" fillId="0" borderId="0" xfId="0" applyFont="1" applyAlignment="1">
      <alignment horizontal="left"/>
    </xf>
    <xf numFmtId="0" fontId="0" fillId="0" borderId="0" xfId="0" applyFont="1" applyAlignment="1">
      <alignment horizontal="left"/>
    </xf>
    <xf numFmtId="0" fontId="9" fillId="0" borderId="0" xfId="0" applyFont="1" applyFill="1" applyBorder="1" applyAlignment="1">
      <alignment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7" fillId="0" borderId="15" xfId="0" applyFont="1" applyBorder="1" applyAlignment="1">
      <alignment horizontal="center" vertical="center"/>
    </xf>
    <xf numFmtId="0" fontId="0" fillId="33" borderId="16"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7" fillId="0" borderId="10" xfId="0" applyFont="1" applyBorder="1" applyAlignment="1">
      <alignment horizontal="center"/>
    </xf>
    <xf numFmtId="0" fontId="6" fillId="0" borderId="0" xfId="0" applyFont="1" applyBorder="1" applyAlignment="1">
      <alignment/>
    </xf>
    <xf numFmtId="0" fontId="6" fillId="0" borderId="0" xfId="0" applyFont="1" applyAlignment="1">
      <alignment/>
    </xf>
    <xf numFmtId="0" fontId="0" fillId="0" borderId="0"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10" fillId="0" borderId="0" xfId="0" applyFont="1" applyAlignment="1" applyProtection="1">
      <alignment/>
      <protection locked="0"/>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7" fillId="0" borderId="21" xfId="0" applyFont="1" applyBorder="1" applyAlignment="1">
      <alignment vertical="center" wrapText="1"/>
    </xf>
    <xf numFmtId="0" fontId="7" fillId="0" borderId="21" xfId="0" applyFont="1" applyBorder="1" applyAlignment="1">
      <alignment horizontal="center" vertical="top" wrapText="1"/>
    </xf>
    <xf numFmtId="0" fontId="0" fillId="0" borderId="0" xfId="0" applyFont="1" applyFill="1" applyBorder="1" applyAlignment="1">
      <alignment horizontal="center" vertical="top"/>
    </xf>
    <xf numFmtId="0" fontId="0" fillId="0" borderId="0" xfId="0" applyFont="1" applyAlignment="1">
      <alignment/>
    </xf>
    <xf numFmtId="0" fontId="0" fillId="0" borderId="0" xfId="0" applyFont="1" applyAlignment="1">
      <alignment wrapText="1"/>
    </xf>
    <xf numFmtId="0" fontId="6" fillId="0" borderId="0" xfId="0" applyFont="1" applyBorder="1" applyAlignment="1">
      <alignment horizontal="left" vertical="center"/>
    </xf>
    <xf numFmtId="0" fontId="0" fillId="0" borderId="0" xfId="0" applyNumberFormat="1" applyFont="1" applyAlignment="1">
      <alignment horizontal="left" wrapText="1"/>
    </xf>
    <xf numFmtId="0" fontId="7" fillId="0" borderId="0" xfId="0" applyNumberFormat="1" applyFont="1"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xf>
    <xf numFmtId="0" fontId="0" fillId="0" borderId="0" xfId="0" applyFont="1" applyBorder="1" applyAlignment="1">
      <alignment horizontal="left" wrapText="1"/>
    </xf>
    <xf numFmtId="0" fontId="0" fillId="0" borderId="27" xfId="0" applyFont="1" applyBorder="1" applyAlignment="1">
      <alignment horizontal="left" wrapText="1"/>
    </xf>
    <xf numFmtId="0" fontId="7" fillId="0" borderId="10" xfId="0" applyFont="1" applyBorder="1" applyAlignment="1">
      <alignment horizontal="center" wrapText="1"/>
    </xf>
    <xf numFmtId="0" fontId="7" fillId="0" borderId="10" xfId="0" applyFont="1" applyBorder="1" applyAlignment="1">
      <alignment vertical="top" wrapText="1"/>
    </xf>
    <xf numFmtId="0" fontId="0" fillId="0" borderId="11" xfId="55" applyFont="1" applyBorder="1">
      <alignment/>
      <protection/>
    </xf>
    <xf numFmtId="0" fontId="0" fillId="0" borderId="10" xfId="55" applyFont="1" applyBorder="1">
      <alignment/>
      <protection/>
    </xf>
    <xf numFmtId="0" fontId="0" fillId="0" borderId="12" xfId="55" applyFont="1" applyBorder="1">
      <alignment/>
      <protection/>
    </xf>
    <xf numFmtId="0" fontId="0" fillId="0" borderId="28" xfId="55" applyFont="1" applyBorder="1" applyAlignment="1">
      <alignment horizontal="center"/>
      <protection/>
    </xf>
    <xf numFmtId="0" fontId="0" fillId="0" borderId="14" xfId="55" applyFont="1" applyBorder="1">
      <alignment/>
      <protection/>
    </xf>
    <xf numFmtId="0" fontId="4" fillId="0" borderId="0" xfId="0" applyFont="1" applyBorder="1" applyAlignment="1">
      <alignment vertical="center" wrapText="1"/>
    </xf>
    <xf numFmtId="0" fontId="7" fillId="0" borderId="0" xfId="0" applyFont="1" applyAlignment="1">
      <alignment vertical="top"/>
    </xf>
    <xf numFmtId="0" fontId="0" fillId="0" borderId="0" xfId="0" applyFont="1" applyBorder="1" applyAlignment="1">
      <alignment horizontal="center"/>
    </xf>
    <xf numFmtId="0" fontId="0" fillId="0" borderId="27" xfId="0" applyFont="1" applyBorder="1" applyAlignment="1">
      <alignment horizontal="center"/>
    </xf>
    <xf numFmtId="0" fontId="0" fillId="0" borderId="29" xfId="0" applyFont="1" applyBorder="1" applyAlignment="1">
      <alignment horizontal="center"/>
    </xf>
    <xf numFmtId="0" fontId="7" fillId="0" borderId="30" xfId="0" applyFont="1" applyFill="1" applyBorder="1" applyAlignment="1">
      <alignment horizontal="justify" vertical="top" wrapText="1"/>
    </xf>
    <xf numFmtId="0" fontId="0" fillId="0" borderId="30" xfId="0" applyBorder="1" applyAlignment="1">
      <alignment/>
    </xf>
    <xf numFmtId="0" fontId="0" fillId="33" borderId="31" xfId="0" applyFill="1" applyBorder="1" applyAlignment="1">
      <alignment horizontal="left" vertical="top" wrapText="1"/>
    </xf>
    <xf numFmtId="0" fontId="0" fillId="33" borderId="32" xfId="0" applyFill="1" applyBorder="1" applyAlignment="1">
      <alignment/>
    </xf>
    <xf numFmtId="0" fontId="7" fillId="0" borderId="33" xfId="0" applyFont="1" applyFill="1" applyBorder="1" applyAlignment="1">
      <alignment horizontal="justify" vertical="top" wrapText="1"/>
    </xf>
    <xf numFmtId="0" fontId="0" fillId="0" borderId="34" xfId="0" applyBorder="1" applyAlignment="1">
      <alignment/>
    </xf>
    <xf numFmtId="0" fontId="0" fillId="33" borderId="35" xfId="0" applyFill="1" applyBorder="1" applyAlignment="1">
      <alignment horizontal="left" vertical="top" wrapText="1"/>
    </xf>
    <xf numFmtId="0" fontId="0" fillId="33" borderId="36" xfId="0" applyFill="1" applyBorder="1" applyAlignment="1">
      <alignment/>
    </xf>
    <xf numFmtId="0" fontId="7" fillId="0" borderId="30" xfId="0" applyFont="1" applyBorder="1" applyAlignment="1">
      <alignment horizontal="justify" vertical="top" wrapText="1"/>
    </xf>
    <xf numFmtId="0" fontId="7" fillId="35" borderId="33" xfId="0" applyFont="1" applyFill="1" applyBorder="1" applyAlignment="1">
      <alignment horizontal="justify" vertical="top"/>
    </xf>
    <xf numFmtId="0" fontId="0" fillId="35" borderId="34" xfId="0" applyFill="1" applyBorder="1" applyAlignment="1">
      <alignment/>
    </xf>
    <xf numFmtId="0" fontId="7" fillId="36" borderId="30" xfId="0" applyFont="1" applyFill="1" applyBorder="1" applyAlignment="1">
      <alignment horizontal="left" vertical="top" wrapText="1"/>
    </xf>
    <xf numFmtId="0" fontId="0" fillId="36" borderId="30" xfId="0" applyFill="1" applyBorder="1" applyAlignment="1">
      <alignment/>
    </xf>
    <xf numFmtId="0" fontId="7" fillId="35" borderId="32" xfId="0" applyFont="1" applyFill="1" applyBorder="1" applyAlignment="1">
      <alignment horizontal="justify" vertical="top"/>
    </xf>
    <xf numFmtId="0" fontId="7" fillId="35" borderId="32" xfId="0" applyFont="1" applyFill="1" applyBorder="1" applyAlignment="1">
      <alignment horizontal="left"/>
    </xf>
    <xf numFmtId="0" fontId="7" fillId="36" borderId="34" xfId="0" applyFont="1" applyFill="1" applyBorder="1" applyAlignment="1">
      <alignment horizontal="left" vertical="top" wrapText="1"/>
    </xf>
    <xf numFmtId="0" fontId="7" fillId="36" borderId="34" xfId="0" applyFont="1" applyFill="1" applyBorder="1" applyAlignment="1">
      <alignment/>
    </xf>
    <xf numFmtId="0" fontId="0" fillId="35" borderId="36" xfId="0" applyFill="1" applyBorder="1" applyAlignment="1">
      <alignment horizontal="right" vertical="top"/>
    </xf>
    <xf numFmtId="0" fontId="0" fillId="35" borderId="36" xfId="0" applyFill="1" applyBorder="1" applyAlignment="1">
      <alignment/>
    </xf>
    <xf numFmtId="0" fontId="0" fillId="36" borderId="37" xfId="0" applyFill="1" applyBorder="1" applyAlignment="1">
      <alignment horizontal="right" vertical="top" wrapText="1"/>
    </xf>
    <xf numFmtId="0" fontId="0" fillId="36" borderId="37" xfId="0" applyFill="1" applyBorder="1" applyAlignment="1">
      <alignment/>
    </xf>
    <xf numFmtId="0" fontId="7" fillId="0" borderId="33" xfId="0" applyFont="1" applyBorder="1" applyAlignment="1">
      <alignment horizontal="justify" vertical="top" wrapText="1"/>
    </xf>
    <xf numFmtId="0" fontId="0" fillId="0" borderId="37" xfId="0" applyBorder="1" applyAlignment="1">
      <alignment/>
    </xf>
    <xf numFmtId="0" fontId="7" fillId="0" borderId="30" xfId="0" applyFont="1" applyBorder="1" applyAlignment="1">
      <alignment horizontal="left" vertical="top" wrapText="1"/>
    </xf>
    <xf numFmtId="0" fontId="7" fillId="0" borderId="33" xfId="0" applyFont="1" applyBorder="1" applyAlignment="1">
      <alignment horizontal="justify" vertical="top"/>
    </xf>
    <xf numFmtId="0" fontId="0" fillId="0" borderId="30" xfId="0" applyFill="1" applyBorder="1" applyAlignment="1">
      <alignment/>
    </xf>
    <xf numFmtId="0" fontId="7" fillId="0" borderId="34" xfId="0" applyFont="1" applyBorder="1" applyAlignment="1">
      <alignment horizontal="justify" vertical="top" wrapText="1"/>
    </xf>
    <xf numFmtId="0" fontId="7" fillId="37" borderId="0" xfId="0" applyFont="1" applyFill="1" applyBorder="1" applyAlignment="1">
      <alignment horizontal="center" vertical="center" textRotation="255" wrapText="1" readingOrder="2"/>
    </xf>
    <xf numFmtId="0" fontId="0" fillId="0" borderId="38" xfId="0" applyBorder="1" applyAlignment="1">
      <alignment/>
    </xf>
    <xf numFmtId="0" fontId="7" fillId="0" borderId="37" xfId="0" applyFont="1" applyBorder="1" applyAlignment="1">
      <alignment horizontal="justify" vertical="top" wrapText="1"/>
    </xf>
    <xf numFmtId="0" fontId="7" fillId="35" borderId="34" xfId="0" applyFont="1" applyFill="1" applyBorder="1" applyAlignment="1">
      <alignment horizontal="justify" vertical="top"/>
    </xf>
    <xf numFmtId="0" fontId="0" fillId="35" borderId="30" xfId="0" applyFill="1" applyBorder="1" applyAlignment="1">
      <alignment/>
    </xf>
    <xf numFmtId="0" fontId="0" fillId="36" borderId="34" xfId="0" applyFill="1" applyBorder="1" applyAlignment="1">
      <alignment/>
    </xf>
    <xf numFmtId="0" fontId="7" fillId="35" borderId="39" xfId="0" applyFont="1" applyFill="1" applyBorder="1" applyAlignment="1">
      <alignment/>
    </xf>
    <xf numFmtId="0" fontId="7" fillId="36" borderId="31" xfId="0" applyFont="1" applyFill="1" applyBorder="1" applyAlignment="1">
      <alignment horizontal="left" vertical="top" wrapText="1"/>
    </xf>
    <xf numFmtId="0" fontId="0" fillId="36" borderId="35" xfId="0" applyFill="1" applyBorder="1" applyAlignment="1">
      <alignment horizontal="right" vertical="top" wrapText="1"/>
    </xf>
    <xf numFmtId="0" fontId="0" fillId="0" borderId="30" xfId="0" applyFont="1" applyFill="1" applyBorder="1" applyAlignment="1">
      <alignment/>
    </xf>
    <xf numFmtId="0" fontId="7" fillId="0" borderId="30" xfId="0" applyFont="1" applyBorder="1" applyAlignment="1">
      <alignment horizontal="justify" vertical="top"/>
    </xf>
    <xf numFmtId="0" fontId="0" fillId="33" borderId="38" xfId="0" applyFill="1" applyBorder="1" applyAlignment="1">
      <alignment horizontal="left" vertical="top" wrapText="1"/>
    </xf>
    <xf numFmtId="0" fontId="0" fillId="33" borderId="33" xfId="0" applyFill="1" applyBorder="1" applyAlignment="1">
      <alignment/>
    </xf>
    <xf numFmtId="0" fontId="7" fillId="0" borderId="40" xfId="0" applyFont="1" applyFill="1" applyBorder="1" applyAlignment="1">
      <alignment horizontal="justify" vertical="top" wrapText="1"/>
    </xf>
    <xf numFmtId="0" fontId="0" fillId="0" borderId="41" xfId="0" applyFill="1" applyBorder="1" applyAlignment="1">
      <alignment/>
    </xf>
    <xf numFmtId="0" fontId="7" fillId="0" borderId="0" xfId="0" applyFont="1" applyAlignment="1">
      <alignment horizontal="justify" vertical="top" wrapText="1"/>
    </xf>
    <xf numFmtId="0" fontId="0" fillId="36" borderId="30" xfId="0" applyFill="1" applyBorder="1" applyAlignment="1">
      <alignment horizontal="left" vertical="top" wrapText="1"/>
    </xf>
    <xf numFmtId="0" fontId="7" fillId="35" borderId="31" xfId="0" applyFont="1" applyFill="1" applyBorder="1" applyAlignment="1">
      <alignment horizontal="justify" vertical="top"/>
    </xf>
    <xf numFmtId="0" fontId="7" fillId="35" borderId="34" xfId="0" applyFont="1" applyFill="1" applyBorder="1" applyAlignment="1">
      <alignment/>
    </xf>
    <xf numFmtId="0" fontId="0" fillId="36" borderId="34" xfId="0" applyFill="1" applyBorder="1" applyAlignment="1">
      <alignment horizontal="left" vertical="top" wrapText="1"/>
    </xf>
    <xf numFmtId="0" fontId="0" fillId="35" borderId="35" xfId="0" applyFill="1" applyBorder="1" applyAlignment="1">
      <alignment horizontal="right" vertical="top"/>
    </xf>
    <xf numFmtId="0" fontId="0" fillId="35" borderId="37" xfId="0" applyFill="1" applyBorder="1" applyAlignment="1">
      <alignment/>
    </xf>
    <xf numFmtId="0" fontId="7" fillId="0" borderId="42" xfId="0" applyFont="1" applyFill="1" applyBorder="1" applyAlignment="1">
      <alignment horizontal="justify" vertical="top" wrapText="1"/>
    </xf>
    <xf numFmtId="0" fontId="20" fillId="38" borderId="34" xfId="0" applyFont="1" applyFill="1" applyBorder="1" applyAlignment="1">
      <alignment horizontal="center" vertical="center" textRotation="255" wrapText="1"/>
    </xf>
    <xf numFmtId="0" fontId="7" fillId="0" borderId="30" xfId="0" applyFont="1" applyFill="1" applyBorder="1" applyAlignment="1">
      <alignment horizontal="left" vertical="top" wrapText="1"/>
    </xf>
    <xf numFmtId="0" fontId="0" fillId="33" borderId="31" xfId="0" applyFill="1" applyBorder="1" applyAlignment="1">
      <alignment/>
    </xf>
    <xf numFmtId="0" fontId="7" fillId="0" borderId="33" xfId="0" applyFont="1" applyFill="1" applyBorder="1" applyAlignment="1">
      <alignment horizontal="left" vertical="top" wrapText="1"/>
    </xf>
    <xf numFmtId="0" fontId="0" fillId="33" borderId="35" xfId="0" applyFill="1" applyBorder="1" applyAlignment="1">
      <alignment/>
    </xf>
    <xf numFmtId="0" fontId="0" fillId="0" borderId="10" xfId="56" applyFont="1" applyBorder="1" applyAlignment="1">
      <alignment horizontal="center" vertical="center"/>
      <protection/>
    </xf>
    <xf numFmtId="0" fontId="0" fillId="0" borderId="10" xfId="56" applyFont="1" applyBorder="1" applyAlignment="1">
      <alignment horizontal="right" vertical="center" wrapText="1"/>
      <protection/>
    </xf>
    <xf numFmtId="0" fontId="0" fillId="0" borderId="10" xfId="56" applyFont="1" applyBorder="1" applyAlignment="1">
      <alignment horizontal="right" vertical="center"/>
      <protection/>
    </xf>
    <xf numFmtId="0" fontId="0" fillId="0" borderId="10" xfId="56" applyFont="1" applyBorder="1" applyAlignment="1">
      <alignment horizontal="left" vertical="center"/>
      <protection/>
    </xf>
    <xf numFmtId="0" fontId="0" fillId="0" borderId="43" xfId="56" applyFont="1" applyBorder="1" applyAlignment="1">
      <alignment horizontal="center" vertical="center"/>
      <protection/>
    </xf>
    <xf numFmtId="0" fontId="0" fillId="0" borderId="0" xfId="56" applyFont="1" applyAlignment="1">
      <alignment horizontal="left" vertical="center"/>
      <protection/>
    </xf>
    <xf numFmtId="0" fontId="7" fillId="0" borderId="0" xfId="54" applyFont="1" applyAlignment="1">
      <alignment vertical="center" wrapText="1"/>
      <protection/>
    </xf>
    <xf numFmtId="0" fontId="0" fillId="0" borderId="0" xfId="54" applyFont="1" applyAlignment="1">
      <alignment vertical="center" wrapText="1"/>
      <protection/>
    </xf>
    <xf numFmtId="0" fontId="7" fillId="39" borderId="10" xfId="54" applyFont="1" applyFill="1" applyBorder="1" applyAlignment="1">
      <alignment horizontal="center" vertical="center" wrapText="1"/>
      <protection/>
    </xf>
    <xf numFmtId="0" fontId="7" fillId="33" borderId="10" xfId="54" applyFont="1" applyFill="1" applyBorder="1" applyAlignment="1">
      <alignment horizontal="center" vertical="center" wrapText="1"/>
      <protection/>
    </xf>
    <xf numFmtId="0" fontId="7" fillId="40" borderId="10" xfId="54" applyFont="1" applyFill="1" applyBorder="1" applyAlignment="1">
      <alignment horizontal="center" vertical="center" wrapText="1"/>
      <protection/>
    </xf>
    <xf numFmtId="0" fontId="7" fillId="40" borderId="10" xfId="54" applyFont="1" applyFill="1" applyBorder="1" applyAlignment="1">
      <alignment vertical="center" wrapText="1"/>
      <protection/>
    </xf>
    <xf numFmtId="3" fontId="0" fillId="0" borderId="10" xfId="54" applyNumberFormat="1" applyFont="1" applyFill="1" applyBorder="1" applyAlignment="1">
      <alignment vertical="center" wrapText="1"/>
      <protection/>
    </xf>
    <xf numFmtId="10" fontId="0" fillId="0" borderId="10" xfId="54" applyNumberFormat="1" applyFont="1" applyFill="1" applyBorder="1" applyAlignment="1">
      <alignment vertical="center" wrapText="1"/>
      <protection/>
    </xf>
    <xf numFmtId="0" fontId="0" fillId="0" borderId="0" xfId="0" applyFont="1" applyAlignment="1">
      <alignment vertical="center"/>
    </xf>
    <xf numFmtId="0" fontId="0" fillId="0" borderId="10" xfId="56" applyFont="1" applyFill="1" applyBorder="1" applyAlignment="1">
      <alignment horizontal="left" vertical="center" wrapText="1"/>
      <protection/>
    </xf>
    <xf numFmtId="0" fontId="12" fillId="0" borderId="10" xfId="55" applyFont="1" applyBorder="1" applyAlignment="1">
      <alignment horizontal="left" vertical="center" wrapText="1"/>
      <protection/>
    </xf>
    <xf numFmtId="0" fontId="6" fillId="33" borderId="16" xfId="55" applyFont="1" applyFill="1" applyBorder="1" applyAlignment="1">
      <alignment horizontal="center" vertical="center" wrapText="1"/>
      <protection/>
    </xf>
    <xf numFmtId="0" fontId="6" fillId="33" borderId="12" xfId="55" applyFont="1" applyFill="1" applyBorder="1" applyAlignment="1">
      <alignment horizontal="center" vertical="center"/>
      <protection/>
    </xf>
    <xf numFmtId="0" fontId="6" fillId="33" borderId="12" xfId="55" applyFont="1" applyFill="1" applyBorder="1" applyAlignment="1">
      <alignment horizontal="center" vertical="center" wrapText="1"/>
      <protection/>
    </xf>
    <xf numFmtId="0" fontId="6" fillId="33" borderId="44" xfId="55" applyFont="1" applyFill="1" applyBorder="1" applyAlignment="1">
      <alignment horizontal="center" vertical="center" wrapText="1"/>
      <protection/>
    </xf>
    <xf numFmtId="0" fontId="7" fillId="0" borderId="0" xfId="54" applyFont="1" applyAlignment="1">
      <alignment horizontal="left" vertical="center" wrapText="1"/>
      <protection/>
    </xf>
    <xf numFmtId="0" fontId="9" fillId="41" borderId="0" xfId="0" applyFont="1" applyFill="1" applyAlignment="1">
      <alignment vertical="center" wrapText="1"/>
    </xf>
    <xf numFmtId="0" fontId="0" fillId="0" borderId="0" xfId="0" applyFill="1" applyAlignment="1">
      <alignment/>
    </xf>
    <xf numFmtId="0" fontId="0" fillId="0" borderId="18" xfId="56" applyFont="1" applyBorder="1" applyAlignment="1">
      <alignment horizontal="center" vertical="center" wrapText="1"/>
      <protection/>
    </xf>
    <xf numFmtId="0" fontId="0" fillId="0" borderId="10" xfId="53" applyFont="1" applyBorder="1" applyAlignment="1">
      <alignment horizontal="left" vertical="top" wrapText="1"/>
      <protection/>
    </xf>
    <xf numFmtId="0" fontId="0" fillId="0" borderId="10" xfId="53" applyFont="1" applyBorder="1" applyAlignment="1">
      <alignment vertical="top" wrapText="1"/>
      <protection/>
    </xf>
    <xf numFmtId="0" fontId="0" fillId="42" borderId="10" xfId="53" applyFont="1" applyFill="1" applyBorder="1" applyAlignment="1">
      <alignment horizontal="left" vertical="center" wrapText="1"/>
      <protection/>
    </xf>
    <xf numFmtId="0" fontId="0" fillId="0" borderId="10" xfId="56" applyFont="1" applyBorder="1" applyAlignment="1">
      <alignment horizontal="center" vertical="center" wrapText="1"/>
      <protection/>
    </xf>
    <xf numFmtId="0" fontId="0" fillId="42" borderId="10" xfId="53" applyFont="1" applyFill="1" applyBorder="1" applyAlignment="1">
      <alignment horizontal="left" vertical="top" wrapText="1"/>
      <protection/>
    </xf>
    <xf numFmtId="0" fontId="0" fillId="0" borderId="45" xfId="53" applyFont="1" applyBorder="1" applyAlignment="1">
      <alignment vertical="top" wrapText="1"/>
      <protection/>
    </xf>
    <xf numFmtId="0" fontId="0" fillId="42" borderId="10" xfId="53" applyFont="1" applyFill="1" applyBorder="1" applyAlignment="1">
      <alignment horizontal="left" vertical="top" wrapText="1" indent="1"/>
      <protection/>
    </xf>
    <xf numFmtId="0" fontId="0" fillId="42" borderId="10" xfId="53" applyFont="1" applyFill="1" applyBorder="1" applyAlignment="1">
      <alignment vertical="top" wrapText="1"/>
      <protection/>
    </xf>
    <xf numFmtId="0" fontId="0" fillId="0" borderId="18" xfId="56" applyFont="1" applyFill="1" applyBorder="1" applyAlignment="1">
      <alignment horizontal="center" vertical="center" wrapText="1"/>
      <protection/>
    </xf>
    <xf numFmtId="0" fontId="0" fillId="0" borderId="0" xfId="56" applyFont="1" applyFill="1">
      <alignment/>
      <protection/>
    </xf>
    <xf numFmtId="0" fontId="0" fillId="0" borderId="10" xfId="53" applyFont="1" applyFill="1" applyBorder="1" applyAlignment="1">
      <alignment horizontal="left" wrapText="1"/>
      <protection/>
    </xf>
    <xf numFmtId="0" fontId="0" fillId="0" borderId="10" xfId="56" applyFont="1" applyFill="1" applyBorder="1" applyAlignment="1" quotePrefix="1">
      <alignment horizontal="left" vertical="center" wrapText="1"/>
      <protection/>
    </xf>
    <xf numFmtId="0" fontId="0" fillId="0" borderId="20" xfId="0" applyFont="1" applyBorder="1" applyAlignment="1">
      <alignment horizontal="center" vertical="center" wrapText="1"/>
    </xf>
    <xf numFmtId="0" fontId="0" fillId="0" borderId="0" xfId="0" applyFont="1" applyBorder="1" applyAlignment="1">
      <alignment horizontal="left" wrapText="1"/>
    </xf>
    <xf numFmtId="0" fontId="0" fillId="0" borderId="10" xfId="0" applyFont="1" applyBorder="1" applyAlignment="1">
      <alignment horizontal="center" vertical="center"/>
    </xf>
    <xf numFmtId="0" fontId="0" fillId="0" borderId="10" xfId="0" applyFont="1" applyFill="1" applyBorder="1" applyAlignment="1">
      <alignment vertical="top" wrapText="1"/>
    </xf>
    <xf numFmtId="0" fontId="0" fillId="0" borderId="18" xfId="56" applyFont="1" applyBorder="1" applyAlignment="1">
      <alignment horizontal="center" vertical="center"/>
      <protection/>
    </xf>
    <xf numFmtId="2" fontId="7" fillId="0" borderId="15" xfId="56" applyNumberFormat="1" applyFont="1" applyBorder="1" applyAlignment="1">
      <alignment horizontal="right" vertical="center"/>
      <protection/>
    </xf>
    <xf numFmtId="0" fontId="0" fillId="0" borderId="10" xfId="56" applyFont="1" applyFill="1" applyBorder="1" applyAlignment="1" quotePrefix="1">
      <alignment horizontal="center" vertical="center" wrapText="1"/>
      <protection/>
    </xf>
    <xf numFmtId="0" fontId="0" fillId="0" borderId="10" xfId="56" applyFont="1" applyBorder="1" applyAlignment="1">
      <alignment horizontal="left" vertical="center" wrapText="1"/>
      <protection/>
    </xf>
    <xf numFmtId="0" fontId="0" fillId="43" borderId="10" xfId="56" applyFont="1" applyFill="1" applyBorder="1" applyAlignment="1">
      <alignment horizontal="right" vertical="center"/>
      <protection/>
    </xf>
    <xf numFmtId="0" fontId="7" fillId="43" borderId="10" xfId="56" applyFont="1" applyFill="1" applyBorder="1" applyAlignment="1">
      <alignment horizontal="right" vertical="center"/>
      <protection/>
    </xf>
    <xf numFmtId="2" fontId="63" fillId="43" borderId="15" xfId="56" applyNumberFormat="1" applyFont="1" applyFill="1" applyBorder="1" applyAlignment="1">
      <alignment horizontal="right" vertical="center"/>
      <protection/>
    </xf>
    <xf numFmtId="0" fontId="0" fillId="0" borderId="46" xfId="56" applyFont="1" applyBorder="1" applyAlignment="1">
      <alignment horizontal="center" vertical="center"/>
      <protection/>
    </xf>
    <xf numFmtId="0" fontId="0" fillId="0" borderId="10" xfId="56" applyFont="1" applyBorder="1" applyAlignment="1">
      <alignment horizontal="left" vertical="center" wrapText="1"/>
      <protection/>
    </xf>
    <xf numFmtId="0" fontId="10" fillId="0" borderId="10" xfId="56" applyFont="1" applyBorder="1" applyAlignment="1">
      <alignment horizontal="center" vertical="center" wrapText="1"/>
      <protection/>
    </xf>
    <xf numFmtId="0" fontId="13" fillId="0" borderId="10" xfId="56" applyFont="1" applyBorder="1" applyAlignment="1">
      <alignment horizontal="right" vertical="center" wrapText="1"/>
      <protection/>
    </xf>
    <xf numFmtId="0" fontId="0" fillId="0" borderId="10" xfId="56" applyFont="1" applyBorder="1" applyAlignment="1" quotePrefix="1">
      <alignment horizontal="left" vertical="center" wrapText="1"/>
      <protection/>
    </xf>
    <xf numFmtId="0" fontId="0" fillId="0" borderId="10" xfId="56" applyFont="1" applyBorder="1" applyAlignment="1" quotePrefix="1">
      <alignment horizontal="center" vertical="center" wrapText="1"/>
      <protection/>
    </xf>
    <xf numFmtId="0" fontId="63" fillId="43" borderId="10" xfId="56" applyFont="1" applyFill="1" applyBorder="1" applyAlignment="1">
      <alignment horizontal="right" vertical="center"/>
      <protection/>
    </xf>
    <xf numFmtId="0" fontId="10" fillId="0" borderId="10" xfId="56" applyFont="1" applyFill="1" applyBorder="1" applyAlignment="1">
      <alignment horizontal="center" vertical="center" wrapText="1"/>
      <protection/>
    </xf>
    <xf numFmtId="0" fontId="0" fillId="0" borderId="10" xfId="56" applyFont="1" applyFill="1" applyBorder="1" applyAlignment="1">
      <alignment horizontal="right" vertical="center"/>
      <protection/>
    </xf>
    <xf numFmtId="0" fontId="13" fillId="0" borderId="10" xfId="56" applyFont="1" applyFill="1" applyBorder="1" applyAlignment="1">
      <alignment horizontal="right" vertical="center" wrapText="1"/>
      <protection/>
    </xf>
    <xf numFmtId="0" fontId="0" fillId="0" borderId="47" xfId="56" applyFont="1" applyBorder="1" applyAlignment="1">
      <alignment horizontal="center" vertical="center"/>
      <protection/>
    </xf>
    <xf numFmtId="2" fontId="7" fillId="0" borderId="15" xfId="56" applyNumberFormat="1" applyFont="1" applyBorder="1" applyAlignment="1">
      <alignment horizontal="right" vertical="center" wrapText="1"/>
      <protection/>
    </xf>
    <xf numFmtId="0" fontId="10" fillId="0" borderId="17" xfId="56" applyFont="1" applyFill="1" applyBorder="1" applyAlignment="1">
      <alignment vertical="center" wrapText="1"/>
      <protection/>
    </xf>
    <xf numFmtId="0" fontId="13" fillId="0" borderId="10" xfId="56" applyFont="1" applyFill="1" applyBorder="1" applyAlignment="1">
      <alignment horizontal="left" vertical="center" wrapText="1"/>
      <protection/>
    </xf>
    <xf numFmtId="0" fontId="13" fillId="0" borderId="10" xfId="56" applyFont="1" applyFill="1" applyBorder="1" applyAlignment="1">
      <alignment vertical="center" wrapText="1"/>
      <protection/>
    </xf>
    <xf numFmtId="0" fontId="13" fillId="0" borderId="15" xfId="56" applyFont="1" applyFill="1" applyBorder="1" applyAlignment="1">
      <alignment vertical="center" wrapText="1"/>
      <protection/>
    </xf>
    <xf numFmtId="3" fontId="0" fillId="0" borderId="10" xfId="56" applyNumberFormat="1" applyFont="1" applyBorder="1" applyAlignment="1">
      <alignment horizontal="right" vertical="center" wrapText="1"/>
      <protection/>
    </xf>
    <xf numFmtId="3" fontId="7" fillId="0" borderId="10" xfId="56" applyNumberFormat="1" applyFont="1" applyBorder="1" applyAlignment="1">
      <alignment horizontal="right" vertical="center"/>
      <protection/>
    </xf>
    <xf numFmtId="3" fontId="0" fillId="0" borderId="10" xfId="56" applyNumberFormat="1" applyFont="1" applyBorder="1" applyAlignment="1">
      <alignment horizontal="right" vertical="center"/>
      <protection/>
    </xf>
    <xf numFmtId="10" fontId="0" fillId="0" borderId="15" xfId="56" applyNumberFormat="1" applyFont="1" applyBorder="1" applyAlignment="1">
      <alignment horizontal="right" vertical="center"/>
      <protection/>
    </xf>
    <xf numFmtId="3" fontId="0" fillId="0" borderId="10" xfId="56" applyNumberFormat="1" applyFont="1" applyFill="1" applyBorder="1" applyAlignment="1" quotePrefix="1">
      <alignment horizontal="right" vertical="center" wrapText="1"/>
      <protection/>
    </xf>
    <xf numFmtId="0" fontId="0" fillId="0" borderId="10" xfId="0" applyFont="1" applyBorder="1" applyAlignment="1">
      <alignment vertical="center" wrapText="1"/>
    </xf>
    <xf numFmtId="4" fontId="7" fillId="0" borderId="10" xfId="56" applyNumberFormat="1" applyFont="1" applyBorder="1" applyAlignment="1">
      <alignment horizontal="right" vertical="center" wrapText="1"/>
      <protection/>
    </xf>
    <xf numFmtId="3" fontId="10" fillId="0" borderId="10" xfId="56" applyNumberFormat="1" applyFont="1" applyBorder="1" applyAlignment="1">
      <alignment horizontal="right" vertical="center" wrapText="1"/>
      <protection/>
    </xf>
    <xf numFmtId="3" fontId="7" fillId="0" borderId="10" xfId="56" applyNumberFormat="1" applyFont="1" applyBorder="1" applyAlignment="1">
      <alignment horizontal="right" vertical="center" wrapText="1"/>
      <protection/>
    </xf>
    <xf numFmtId="10" fontId="7" fillId="0" borderId="15" xfId="56" applyNumberFormat="1" applyFont="1" applyBorder="1" applyAlignment="1">
      <alignment horizontal="right" vertical="center" wrapText="1"/>
      <protection/>
    </xf>
    <xf numFmtId="4" fontId="7" fillId="0" borderId="10" xfId="56" applyNumberFormat="1" applyFont="1" applyFill="1" applyBorder="1" applyAlignment="1" quotePrefix="1">
      <alignment horizontal="right" vertical="center" wrapText="1"/>
      <protection/>
    </xf>
    <xf numFmtId="4" fontId="13" fillId="0" borderId="10" xfId="56" applyNumberFormat="1" applyFont="1" applyBorder="1" applyAlignment="1">
      <alignment horizontal="right" vertical="center" wrapText="1"/>
      <protection/>
    </xf>
    <xf numFmtId="10" fontId="13" fillId="0" borderId="15" xfId="56" applyNumberFormat="1" applyFont="1" applyBorder="1" applyAlignment="1">
      <alignment horizontal="right" vertical="center" wrapText="1"/>
      <protection/>
    </xf>
    <xf numFmtId="4" fontId="7" fillId="0" borderId="10" xfId="56" applyNumberFormat="1" applyFont="1" applyBorder="1" applyAlignment="1" quotePrefix="1">
      <alignment horizontal="right" vertical="center" wrapText="1"/>
      <protection/>
    </xf>
    <xf numFmtId="0" fontId="0" fillId="0" borderId="10" xfId="56" applyFont="1" applyBorder="1" applyAlignment="1">
      <alignment vertical="center" wrapText="1"/>
      <protection/>
    </xf>
    <xf numFmtId="0" fontId="13" fillId="0" borderId="15" xfId="56" applyFont="1" applyBorder="1" applyAlignment="1">
      <alignment horizontal="right" vertical="center"/>
      <protection/>
    </xf>
    <xf numFmtId="0" fontId="0" fillId="0" borderId="10" xfId="56" applyFont="1" applyBorder="1" applyAlignment="1">
      <alignment vertical="center"/>
      <protection/>
    </xf>
    <xf numFmtId="0" fontId="7" fillId="0" borderId="0" xfId="56" applyFont="1" applyBorder="1" applyAlignment="1">
      <alignment horizontal="right" vertical="center"/>
      <protection/>
    </xf>
    <xf numFmtId="3" fontId="0" fillId="0" borderId="20" xfId="0" applyNumberFormat="1" applyFont="1" applyBorder="1" applyAlignment="1">
      <alignment horizontal="left" vertical="center" wrapText="1"/>
    </xf>
    <xf numFmtId="3" fontId="7" fillId="0" borderId="20" xfId="0" applyNumberFormat="1" applyFont="1" applyBorder="1" applyAlignment="1">
      <alignment horizontal="left" vertical="center" wrapText="1"/>
    </xf>
    <xf numFmtId="3" fontId="0" fillId="0" borderId="10" xfId="0" applyNumberFormat="1" applyFont="1" applyBorder="1" applyAlignment="1">
      <alignment horizontal="left" vertical="center" wrapText="1"/>
    </xf>
    <xf numFmtId="3" fontId="0" fillId="0" borderId="20" xfId="0" applyNumberFormat="1" applyFont="1" applyBorder="1" applyAlignment="1">
      <alignment horizontal="right" vertical="center" wrapText="1"/>
    </xf>
    <xf numFmtId="3" fontId="7" fillId="0" borderId="20"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3" fontId="7" fillId="0" borderId="10" xfId="0" applyNumberFormat="1" applyFont="1" applyBorder="1" applyAlignment="1">
      <alignment horizontal="right" vertical="center" wrapText="1"/>
    </xf>
    <xf numFmtId="0" fontId="7" fillId="0" borderId="10" xfId="0" applyFont="1" applyFill="1" applyBorder="1" applyAlignment="1">
      <alignment horizontal="center" vertical="center" wrapText="1"/>
    </xf>
    <xf numFmtId="0" fontId="0" fillId="0" borderId="48" xfId="0" applyFont="1" applyBorder="1" applyAlignment="1">
      <alignment horizontal="center" vertical="center" wrapText="1"/>
    </xf>
    <xf numFmtId="0" fontId="0" fillId="0" borderId="48"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49" xfId="0" applyFont="1" applyBorder="1" applyAlignment="1">
      <alignment horizontal="center" vertical="center" wrapText="1"/>
    </xf>
    <xf numFmtId="0" fontId="7" fillId="0" borderId="21" xfId="0" applyFont="1" applyBorder="1" applyAlignment="1">
      <alignment horizontal="left" vertical="center" wrapText="1"/>
    </xf>
    <xf numFmtId="0" fontId="0" fillId="0" borderId="50" xfId="0" applyFont="1" applyBorder="1" applyAlignment="1">
      <alignment horizontal="center" vertical="center" wrapText="1"/>
    </xf>
    <xf numFmtId="0" fontId="0" fillId="0" borderId="21"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43"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26"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0" xfId="0" applyFont="1" applyFill="1" applyAlignment="1">
      <alignment/>
    </xf>
    <xf numFmtId="0" fontId="64" fillId="43" borderId="2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49" xfId="0" applyFont="1" applyBorder="1" applyAlignment="1">
      <alignment horizontal="left" vertical="center" wrapText="1"/>
    </xf>
    <xf numFmtId="3" fontId="0" fillId="0" borderId="10" xfId="0" applyNumberFormat="1" applyFont="1" applyFill="1" applyBorder="1" applyAlignment="1">
      <alignment horizontal="left" vertical="center" wrapText="1"/>
    </xf>
    <xf numFmtId="3" fontId="7" fillId="0" borderId="10" xfId="0" applyNumberFormat="1" applyFont="1" applyFill="1" applyBorder="1" applyAlignment="1">
      <alignment horizontal="center" vertical="center" wrapText="1"/>
    </xf>
    <xf numFmtId="3" fontId="0" fillId="0" borderId="48" xfId="0" applyNumberFormat="1" applyFont="1" applyBorder="1" applyAlignment="1">
      <alignment horizontal="left" vertical="center" wrapText="1"/>
    </xf>
    <xf numFmtId="3" fontId="0" fillId="0" borderId="21" xfId="0" applyNumberFormat="1" applyFont="1" applyBorder="1" applyAlignment="1">
      <alignment horizontal="left" vertical="center" wrapText="1"/>
    </xf>
    <xf numFmtId="3" fontId="0" fillId="0" borderId="21" xfId="0" applyNumberFormat="1" applyFont="1" applyBorder="1" applyAlignment="1">
      <alignment horizontal="left" vertical="center" wrapText="1"/>
    </xf>
    <xf numFmtId="3" fontId="7" fillId="0" borderId="21" xfId="0" applyNumberFormat="1" applyFont="1" applyBorder="1" applyAlignment="1">
      <alignment horizontal="left" vertical="center" wrapText="1"/>
    </xf>
    <xf numFmtId="3" fontId="0" fillId="0" borderId="49" xfId="0" applyNumberFormat="1" applyFont="1" applyBorder="1" applyAlignment="1">
      <alignment horizontal="left" vertical="center" wrapText="1"/>
    </xf>
    <xf numFmtId="0" fontId="0" fillId="0" borderId="45"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43" xfId="0" applyFont="1" applyFill="1" applyBorder="1" applyAlignment="1">
      <alignment horizontal="center" vertical="center" wrapText="1"/>
    </xf>
    <xf numFmtId="0" fontId="0" fillId="0" borderId="53" xfId="0" applyFont="1" applyFill="1" applyBorder="1" applyAlignment="1">
      <alignment horizontal="left" vertical="center" wrapText="1"/>
    </xf>
    <xf numFmtId="3" fontId="7" fillId="0" borderId="10" xfId="0" applyNumberFormat="1" applyFont="1" applyFill="1" applyBorder="1" applyAlignment="1">
      <alignment horizontal="right" vertical="center" wrapText="1"/>
    </xf>
    <xf numFmtId="3" fontId="0" fillId="0" borderId="48" xfId="0" applyNumberFormat="1" applyFont="1" applyBorder="1" applyAlignment="1">
      <alignment horizontal="right" vertical="center" wrapText="1"/>
    </xf>
    <xf numFmtId="3" fontId="7" fillId="0" borderId="21" xfId="0" applyNumberFormat="1" applyFont="1" applyBorder="1" applyAlignment="1">
      <alignment horizontal="right" vertical="center" wrapText="1"/>
    </xf>
    <xf numFmtId="3" fontId="0" fillId="0" borderId="21" xfId="0" applyNumberFormat="1" applyFont="1" applyBorder="1" applyAlignment="1">
      <alignment horizontal="right" vertical="center" wrapText="1"/>
    </xf>
    <xf numFmtId="0" fontId="0" fillId="0" borderId="54" xfId="0" applyFont="1" applyBorder="1" applyAlignment="1">
      <alignment horizontal="left" vertical="center" wrapText="1"/>
    </xf>
    <xf numFmtId="3" fontId="0" fillId="0" borderId="55" xfId="0" applyNumberFormat="1" applyFont="1" applyBorder="1" applyAlignment="1">
      <alignment horizontal="right" vertical="center" wrapText="1"/>
    </xf>
    <xf numFmtId="0" fontId="0" fillId="0" borderId="51" xfId="0" applyFont="1" applyBorder="1" applyAlignment="1">
      <alignment horizontal="center" vertical="center"/>
    </xf>
    <xf numFmtId="0" fontId="0" fillId="0" borderId="20" xfId="0" applyFont="1" applyBorder="1" applyAlignment="1">
      <alignment vertical="center" wrapText="1"/>
    </xf>
    <xf numFmtId="0" fontId="0" fillId="0" borderId="20" xfId="0" applyFont="1" applyBorder="1" applyAlignment="1">
      <alignment/>
    </xf>
    <xf numFmtId="0" fontId="7" fillId="0" borderId="20" xfId="0" applyFont="1" applyBorder="1" applyAlignment="1">
      <alignment/>
    </xf>
    <xf numFmtId="0" fontId="0" fillId="0" borderId="43" xfId="0" applyFont="1" applyBorder="1" applyAlignment="1">
      <alignment horizontal="center" vertical="center"/>
    </xf>
    <xf numFmtId="0" fontId="0" fillId="0" borderId="0" xfId="0" applyFont="1" applyAlignment="1">
      <alignment vertical="center" wrapText="1"/>
    </xf>
    <xf numFmtId="0" fontId="0" fillId="0" borderId="10" xfId="0" applyFont="1" applyBorder="1" applyAlignment="1">
      <alignment/>
    </xf>
    <xf numFmtId="0" fontId="0" fillId="0" borderId="20" xfId="0" applyFont="1" applyBorder="1" applyAlignment="1">
      <alignment horizontal="center" vertical="center"/>
    </xf>
    <xf numFmtId="0" fontId="0" fillId="0" borderId="17" xfId="0" applyFont="1" applyBorder="1" applyAlignment="1">
      <alignment vertical="center" wrapText="1"/>
    </xf>
    <xf numFmtId="3" fontId="0" fillId="0" borderId="20" xfId="0" applyNumberFormat="1" applyFont="1" applyBorder="1" applyAlignment="1">
      <alignment/>
    </xf>
    <xf numFmtId="3" fontId="7" fillId="0" borderId="20" xfId="0" applyNumberFormat="1" applyFont="1" applyBorder="1" applyAlignment="1">
      <alignment/>
    </xf>
    <xf numFmtId="3" fontId="0" fillId="0" borderId="10" xfId="0" applyNumberFormat="1" applyFont="1" applyBorder="1" applyAlignment="1">
      <alignment/>
    </xf>
    <xf numFmtId="3" fontId="0" fillId="0" borderId="20" xfId="0" applyNumberFormat="1" applyFont="1" applyBorder="1" applyAlignment="1">
      <alignment horizontal="right" vertical="center"/>
    </xf>
    <xf numFmtId="3" fontId="7" fillId="0" borderId="20" xfId="0" applyNumberFormat="1" applyFont="1" applyBorder="1" applyAlignment="1">
      <alignment horizontal="right" vertical="center"/>
    </xf>
    <xf numFmtId="3" fontId="0" fillId="0" borderId="10" xfId="0" applyNumberFormat="1" applyFont="1" applyBorder="1" applyAlignment="1">
      <alignment horizontal="right" vertical="center"/>
    </xf>
    <xf numFmtId="0" fontId="0" fillId="0" borderId="20" xfId="0" applyFont="1" applyBorder="1" applyAlignment="1">
      <alignment vertical="top" wrapText="1"/>
    </xf>
    <xf numFmtId="0" fontId="7" fillId="0" borderId="20" xfId="0" applyFont="1" applyBorder="1" applyAlignment="1">
      <alignment vertical="top" wrapText="1"/>
    </xf>
    <xf numFmtId="0" fontId="0" fillId="0" borderId="10" xfId="0" applyFont="1" applyBorder="1" applyAlignment="1">
      <alignment vertical="top" wrapText="1"/>
    </xf>
    <xf numFmtId="3" fontId="0" fillId="0" borderId="20" xfId="0" applyNumberFormat="1" applyFont="1" applyBorder="1" applyAlignment="1">
      <alignment vertical="top" wrapText="1"/>
    </xf>
    <xf numFmtId="3" fontId="7" fillId="0" borderId="20" xfId="0" applyNumberFormat="1" applyFont="1" applyBorder="1" applyAlignment="1">
      <alignment vertical="top" wrapText="1"/>
    </xf>
    <xf numFmtId="3" fontId="0" fillId="0" borderId="10" xfId="0" applyNumberFormat="1" applyFont="1" applyBorder="1" applyAlignment="1">
      <alignment vertical="top" wrapText="1"/>
    </xf>
    <xf numFmtId="3" fontId="7" fillId="0" borderId="10" xfId="0" applyNumberFormat="1" applyFont="1" applyBorder="1" applyAlignment="1">
      <alignment vertical="top" wrapText="1"/>
    </xf>
    <xf numFmtId="0" fontId="0" fillId="0" borderId="56" xfId="0" applyFont="1" applyBorder="1" applyAlignment="1">
      <alignment horizontal="center" vertical="center" wrapText="1"/>
    </xf>
    <xf numFmtId="0" fontId="0" fillId="0" borderId="48" xfId="0" applyFont="1" applyBorder="1" applyAlignment="1">
      <alignment vertical="center" wrapText="1"/>
    </xf>
    <xf numFmtId="0" fontId="0" fillId="0" borderId="48" xfId="0" applyFont="1" applyBorder="1" applyAlignment="1">
      <alignment horizontal="center" vertical="top" wrapText="1"/>
    </xf>
    <xf numFmtId="0" fontId="0" fillId="0" borderId="57" xfId="0" applyFont="1" applyBorder="1" applyAlignment="1">
      <alignment horizontal="center" vertical="center" wrapText="1"/>
    </xf>
    <xf numFmtId="0" fontId="0" fillId="0" borderId="21" xfId="0" applyFont="1" applyBorder="1" applyAlignment="1">
      <alignment vertical="center" wrapText="1"/>
    </xf>
    <xf numFmtId="0" fontId="0" fillId="0" borderId="21" xfId="0" applyFont="1" applyBorder="1" applyAlignment="1">
      <alignment horizontal="center" vertical="top" wrapText="1"/>
    </xf>
    <xf numFmtId="0" fontId="0" fillId="0" borderId="21" xfId="0" applyFont="1" applyBorder="1" applyAlignment="1">
      <alignment horizontal="center" vertical="center" wrapText="1"/>
    </xf>
    <xf numFmtId="0" fontId="0" fillId="0" borderId="48" xfId="0" applyFont="1" applyBorder="1" applyAlignment="1">
      <alignment horizontal="center" vertical="top" wrapText="1"/>
    </xf>
    <xf numFmtId="0" fontId="0" fillId="0" borderId="21" xfId="0" applyFont="1" applyBorder="1" applyAlignment="1">
      <alignment horizontal="center" vertical="top" wrapText="1"/>
    </xf>
    <xf numFmtId="0" fontId="0" fillId="0" borderId="48" xfId="0" applyFont="1" applyBorder="1" applyAlignment="1">
      <alignment horizontal="left" vertical="top" wrapText="1"/>
    </xf>
    <xf numFmtId="4" fontId="0" fillId="0" borderId="10" xfId="0" applyNumberFormat="1" applyFont="1" applyBorder="1" applyAlignment="1">
      <alignment/>
    </xf>
    <xf numFmtId="0" fontId="0" fillId="0" borderId="10" xfId="0" applyBorder="1" applyAlignment="1">
      <alignment/>
    </xf>
    <xf numFmtId="4" fontId="0" fillId="0" borderId="10" xfId="0" applyNumberFormat="1" applyFont="1" applyBorder="1" applyAlignment="1">
      <alignment wrapText="1"/>
    </xf>
    <xf numFmtId="4" fontId="0" fillId="43" borderId="10" xfId="0" applyNumberFormat="1" applyFont="1" applyFill="1" applyBorder="1" applyAlignment="1">
      <alignment/>
    </xf>
    <xf numFmtId="0" fontId="0" fillId="0" borderId="10" xfId="0" applyFont="1" applyBorder="1" applyAlignment="1">
      <alignment/>
    </xf>
    <xf numFmtId="0" fontId="7" fillId="0" borderId="10" xfId="0" applyNumberFormat="1" applyFont="1" applyFill="1" applyBorder="1" applyAlignment="1">
      <alignment vertical="center"/>
    </xf>
    <xf numFmtId="4" fontId="7" fillId="0" borderId="10" xfId="0" applyNumberFormat="1" applyFont="1" applyFill="1" applyBorder="1" applyAlignment="1">
      <alignment vertical="center"/>
    </xf>
    <xf numFmtId="0" fontId="0" fillId="0" borderId="10" xfId="0" applyNumberFormat="1" applyFont="1" applyFill="1" applyBorder="1" applyAlignment="1">
      <alignment vertical="center"/>
    </xf>
    <xf numFmtId="4" fontId="0" fillId="0" borderId="10" xfId="0" applyNumberFormat="1" applyFont="1" applyFill="1" applyBorder="1" applyAlignment="1">
      <alignment vertical="center"/>
    </xf>
    <xf numFmtId="4" fontId="0" fillId="0" borderId="10" xfId="0" applyNumberFormat="1" applyFont="1" applyBorder="1" applyAlignment="1">
      <alignment vertical="center"/>
    </xf>
    <xf numFmtId="170" fontId="0" fillId="0" borderId="10" xfId="0" applyNumberFormat="1" applyFont="1" applyFill="1" applyBorder="1" applyAlignment="1">
      <alignment vertical="center"/>
    </xf>
    <xf numFmtId="0" fontId="0" fillId="0" borderId="10" xfId="0" applyNumberFormat="1" applyFont="1" applyBorder="1" applyAlignment="1">
      <alignment vertical="center"/>
    </xf>
    <xf numFmtId="0" fontId="7" fillId="0" borderId="10" xfId="0" applyFont="1" applyBorder="1" applyAlignment="1">
      <alignment horizontal="right" vertical="center"/>
    </xf>
    <xf numFmtId="4" fontId="7" fillId="0" borderId="10" xfId="0" applyNumberFormat="1" applyFont="1" applyBorder="1" applyAlignment="1">
      <alignment horizontal="right" vertical="center"/>
    </xf>
    <xf numFmtId="0" fontId="0" fillId="0" borderId="10" xfId="0" applyFont="1" applyBorder="1" applyAlignment="1">
      <alignment horizontal="right" vertical="center"/>
    </xf>
    <xf numFmtId="4" fontId="0" fillId="0" borderId="10" xfId="0" applyNumberFormat="1" applyFont="1" applyBorder="1" applyAlignment="1">
      <alignment horizontal="right" vertical="center"/>
    </xf>
    <xf numFmtId="0" fontId="7" fillId="0" borderId="10" xfId="0" applyFont="1" applyBorder="1" applyAlignment="1">
      <alignment/>
    </xf>
    <xf numFmtId="4" fontId="7" fillId="0" borderId="10" xfId="0" applyNumberFormat="1" applyFont="1" applyBorder="1" applyAlignment="1">
      <alignment/>
    </xf>
    <xf numFmtId="4" fontId="0" fillId="0" borderId="10" xfId="0" applyNumberFormat="1" applyFont="1" applyFill="1" applyBorder="1" applyAlignment="1">
      <alignment horizontal="right" vertical="center"/>
    </xf>
    <xf numFmtId="4" fontId="0" fillId="0" borderId="10" xfId="0" applyNumberFormat="1" applyFont="1" applyBorder="1" applyAlignment="1">
      <alignment horizontal="right" vertical="center"/>
    </xf>
    <xf numFmtId="0" fontId="0" fillId="0" borderId="10" xfId="0" applyFont="1" applyBorder="1" applyAlignment="1">
      <alignment wrapText="1"/>
    </xf>
    <xf numFmtId="4" fontId="0" fillId="43" borderId="10" xfId="0" applyNumberFormat="1" applyFont="1" applyFill="1" applyBorder="1" applyAlignment="1">
      <alignment/>
    </xf>
    <xf numFmtId="0" fontId="7" fillId="0" borderId="10" xfId="0" applyFont="1" applyBorder="1" applyAlignment="1">
      <alignment wrapText="1"/>
    </xf>
    <xf numFmtId="4" fontId="7" fillId="0" borderId="10" xfId="0" applyNumberFormat="1" applyFont="1" applyBorder="1" applyAlignment="1">
      <alignment wrapText="1"/>
    </xf>
    <xf numFmtId="0" fontId="0" fillId="0" borderId="10" xfId="0" applyFont="1" applyBorder="1" applyAlignment="1">
      <alignment wrapText="1"/>
    </xf>
    <xf numFmtId="0" fontId="0" fillId="0" borderId="10" xfId="0" applyFont="1" applyBorder="1" applyAlignment="1">
      <alignment horizontal="right"/>
    </xf>
    <xf numFmtId="4" fontId="0" fillId="0" borderId="10" xfId="0" applyNumberFormat="1" applyFont="1" applyBorder="1" applyAlignment="1">
      <alignment/>
    </xf>
    <xf numFmtId="0" fontId="7" fillId="0" borderId="10" xfId="0" applyNumberFormat="1" applyFont="1" applyBorder="1" applyAlignment="1">
      <alignment/>
    </xf>
    <xf numFmtId="0" fontId="0" fillId="0" borderId="10" xfId="0" applyNumberFormat="1" applyFont="1" applyBorder="1" applyAlignment="1">
      <alignment/>
    </xf>
    <xf numFmtId="1" fontId="7" fillId="0" borderId="10" xfId="0" applyNumberFormat="1" applyFont="1" applyBorder="1" applyAlignment="1">
      <alignment/>
    </xf>
    <xf numFmtId="4" fontId="0" fillId="0" borderId="10" xfId="0" applyNumberFormat="1" applyBorder="1" applyAlignment="1">
      <alignment/>
    </xf>
    <xf numFmtId="0" fontId="0" fillId="0" borderId="10" xfId="0" applyFont="1" applyBorder="1" applyAlignment="1">
      <alignment horizontal="left"/>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top" wrapText="1" indent="1"/>
    </xf>
    <xf numFmtId="3" fontId="7" fillId="43" borderId="10" xfId="56" applyNumberFormat="1" applyFont="1" applyFill="1" applyBorder="1" applyAlignment="1">
      <alignment horizontal="right" vertical="center" wrapText="1"/>
      <protection/>
    </xf>
    <xf numFmtId="10" fontId="0" fillId="0" borderId="15" xfId="56" applyNumberFormat="1" applyFont="1" applyBorder="1" applyAlignment="1">
      <alignment horizontal="right" vertical="center" wrapText="1"/>
      <protection/>
    </xf>
    <xf numFmtId="3" fontId="7" fillId="43" borderId="10" xfId="56" applyNumberFormat="1" applyFont="1" applyFill="1" applyBorder="1" applyAlignment="1">
      <alignment horizontal="right" vertical="center"/>
      <protection/>
    </xf>
    <xf numFmtId="0" fontId="0" fillId="0" borderId="10" xfId="56" applyFont="1" applyFill="1" applyBorder="1" applyAlignment="1">
      <alignment horizontal="left" vertical="center" wrapText="1"/>
      <protection/>
    </xf>
    <xf numFmtId="3" fontId="0" fillId="0" borderId="10" xfId="56" applyNumberFormat="1" applyFont="1" applyBorder="1" applyAlignment="1" quotePrefix="1">
      <alignment horizontal="right" vertical="center" wrapText="1"/>
      <protection/>
    </xf>
    <xf numFmtId="3" fontId="0" fillId="43" borderId="10" xfId="56" applyNumberFormat="1" applyFont="1" applyFill="1" applyBorder="1" applyAlignment="1">
      <alignment horizontal="right" vertical="center"/>
      <protection/>
    </xf>
    <xf numFmtId="0" fontId="24" fillId="0" borderId="10" xfId="0" applyNumberFormat="1" applyFont="1" applyFill="1" applyBorder="1" applyAlignment="1" applyProtection="1">
      <alignment horizontal="right" vertical="center" wrapText="1"/>
      <protection/>
    </xf>
    <xf numFmtId="0" fontId="25" fillId="0" borderId="10" xfId="0" applyNumberFormat="1" applyFont="1" applyFill="1" applyBorder="1" applyAlignment="1" applyProtection="1">
      <alignment horizontal="right" vertical="center" wrapText="1"/>
      <protection/>
    </xf>
    <xf numFmtId="0" fontId="0" fillId="0" borderId="10" xfId="56" applyFont="1" applyFill="1" applyBorder="1" applyAlignment="1" quotePrefix="1">
      <alignment horizontal="left" vertical="center" wrapText="1"/>
      <protection/>
    </xf>
    <xf numFmtId="3" fontId="10" fillId="0" borderId="10" xfId="0" applyNumberFormat="1" applyFont="1" applyBorder="1" applyAlignment="1">
      <alignment horizontal="right" vertical="center" wrapText="1"/>
    </xf>
    <xf numFmtId="3" fontId="0" fillId="0" borderId="10" xfId="0" applyNumberFormat="1" applyFont="1" applyFill="1" applyBorder="1" applyAlignment="1">
      <alignment horizontal="right" vertical="center" wrapText="1"/>
    </xf>
    <xf numFmtId="3" fontId="0" fillId="0" borderId="49" xfId="0" applyNumberFormat="1" applyFont="1" applyBorder="1" applyAlignment="1">
      <alignment horizontal="right" vertical="center" wrapText="1"/>
    </xf>
    <xf numFmtId="0" fontId="0" fillId="0" borderId="48" xfId="0" applyBorder="1" applyAlignment="1">
      <alignment horizontal="center" vertical="center" wrapText="1"/>
    </xf>
    <xf numFmtId="0" fontId="0" fillId="0" borderId="10" xfId="0" applyBorder="1" applyAlignment="1">
      <alignment horizontal="center" vertical="center"/>
    </xf>
    <xf numFmtId="4" fontId="0" fillId="0" borderId="10" xfId="0" applyNumberFormat="1" applyBorder="1" applyAlignment="1">
      <alignment horizontal="right" vertical="center"/>
    </xf>
    <xf numFmtId="0" fontId="1"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horizontal="center" vertical="center" wrapText="1"/>
    </xf>
    <xf numFmtId="0" fontId="9" fillId="0" borderId="11" xfId="55" applyFont="1" applyBorder="1">
      <alignment/>
      <protection/>
    </xf>
    <xf numFmtId="0" fontId="9" fillId="0" borderId="10" xfId="55" applyFont="1" applyBorder="1">
      <alignment/>
      <protection/>
    </xf>
    <xf numFmtId="0" fontId="9" fillId="0" borderId="12" xfId="55" applyFont="1" applyBorder="1">
      <alignment/>
      <protection/>
    </xf>
    <xf numFmtId="0" fontId="0" fillId="0" borderId="10" xfId="55" applyFont="1" applyBorder="1" applyAlignment="1">
      <alignment horizontal="center" vertical="center" wrapText="1"/>
      <protection/>
    </xf>
    <xf numFmtId="4" fontId="0" fillId="0" borderId="58" xfId="55" applyNumberFormat="1" applyFont="1" applyBorder="1" applyAlignment="1">
      <alignment horizontal="center"/>
      <protection/>
    </xf>
    <xf numFmtId="4" fontId="0" fillId="0" borderId="59" xfId="55" applyNumberFormat="1" applyFont="1" applyBorder="1" applyAlignment="1">
      <alignment horizontal="center"/>
      <protection/>
    </xf>
    <xf numFmtId="2" fontId="10" fillId="0" borderId="38" xfId="55" applyNumberFormat="1" applyFont="1" applyBorder="1" applyAlignment="1">
      <alignment horizontal="left" vertical="center" wrapText="1"/>
      <protection/>
    </xf>
    <xf numFmtId="0" fontId="0" fillId="0" borderId="60" xfId="55" applyFont="1" applyBorder="1" applyAlignment="1">
      <alignment horizontal="center"/>
      <protection/>
    </xf>
    <xf numFmtId="0" fontId="10" fillId="0" borderId="11" xfId="55" applyFont="1" applyBorder="1">
      <alignment/>
      <protection/>
    </xf>
    <xf numFmtId="0" fontId="10" fillId="0" borderId="10" xfId="55" applyFont="1" applyBorder="1">
      <alignment/>
      <protection/>
    </xf>
    <xf numFmtId="0" fontId="10" fillId="0" borderId="12" xfId="55" applyFont="1" applyBorder="1">
      <alignment/>
      <protection/>
    </xf>
    <xf numFmtId="0" fontId="0" fillId="0" borderId="11" xfId="55" applyFont="1" applyBorder="1" applyAlignment="1">
      <alignment horizontal="center" vertical="center"/>
      <protection/>
    </xf>
    <xf numFmtId="0" fontId="0" fillId="0" borderId="10" xfId="55" applyFont="1" applyBorder="1" applyAlignment="1">
      <alignment horizontal="center" vertical="center"/>
      <protection/>
    </xf>
    <xf numFmtId="0" fontId="0" fillId="0" borderId="12" xfId="55" applyFont="1" applyBorder="1" applyAlignment="1">
      <alignment horizontal="center" vertical="center"/>
      <protection/>
    </xf>
    <xf numFmtId="4" fontId="0" fillId="0" borderId="58" xfId="55" applyNumberFormat="1" applyFont="1" applyBorder="1" applyAlignment="1">
      <alignment horizontal="center" vertical="center"/>
      <protection/>
    </xf>
    <xf numFmtId="4" fontId="0" fillId="0" borderId="59" xfId="55" applyNumberFormat="1" applyFont="1" applyBorder="1" applyAlignment="1">
      <alignment horizontal="center" vertical="center"/>
      <protection/>
    </xf>
    <xf numFmtId="4" fontId="0" fillId="0" borderId="61" xfId="55" applyNumberFormat="1" applyFont="1" applyBorder="1" applyAlignment="1">
      <alignment horizontal="center" vertical="center"/>
      <protection/>
    </xf>
    <xf numFmtId="4" fontId="0" fillId="0" borderId="62" xfId="55" applyNumberFormat="1" applyFont="1" applyBorder="1" applyAlignment="1">
      <alignment horizontal="center" vertical="center"/>
      <protection/>
    </xf>
    <xf numFmtId="4" fontId="0" fillId="0" borderId="63" xfId="55" applyNumberFormat="1" applyFont="1" applyBorder="1" applyAlignment="1">
      <alignment horizontal="center" vertical="center"/>
      <protection/>
    </xf>
    <xf numFmtId="4" fontId="0" fillId="0" borderId="19" xfId="55" applyNumberFormat="1" applyFont="1" applyBorder="1" applyAlignment="1">
      <alignment horizontal="center" vertical="center"/>
      <protection/>
    </xf>
    <xf numFmtId="0" fontId="0" fillId="0" borderId="11" xfId="55" applyFont="1" applyBorder="1" applyAlignment="1">
      <alignment horizontal="center" vertical="center" wrapText="1"/>
      <protection/>
    </xf>
    <xf numFmtId="0" fontId="0" fillId="0" borderId="10" xfId="55" applyFont="1" applyBorder="1" applyAlignment="1">
      <alignment horizontal="center" vertical="center"/>
      <protection/>
    </xf>
    <xf numFmtId="0" fontId="0" fillId="0" borderId="12" xfId="55" applyFont="1" applyBorder="1" applyAlignment="1">
      <alignment horizontal="center" vertical="center"/>
      <protection/>
    </xf>
    <xf numFmtId="0" fontId="0" fillId="0" borderId="12" xfId="55" applyFont="1" applyBorder="1" applyAlignment="1">
      <alignment horizontal="center" vertical="center" wrapText="1"/>
      <protection/>
    </xf>
    <xf numFmtId="0" fontId="0" fillId="0" borderId="28" xfId="55" applyFont="1" applyBorder="1" applyAlignment="1">
      <alignment horizontal="center" vertical="center"/>
      <protection/>
    </xf>
    <xf numFmtId="4" fontId="0" fillId="0" borderId="58" xfId="55" applyNumberFormat="1" applyFont="1" applyBorder="1" applyAlignment="1">
      <alignment horizontal="center" vertical="center"/>
      <protection/>
    </xf>
    <xf numFmtId="4" fontId="0" fillId="0" borderId="61" xfId="55" applyNumberFormat="1" applyFont="1" applyBorder="1" applyAlignment="1">
      <alignment horizontal="center" vertical="center"/>
      <protection/>
    </xf>
    <xf numFmtId="4" fontId="0" fillId="0" borderId="63" xfId="55" applyNumberFormat="1" applyFont="1" applyBorder="1" applyAlignment="1">
      <alignment horizontal="center" vertical="center"/>
      <protection/>
    </xf>
    <xf numFmtId="3" fontId="7" fillId="0" borderId="10" xfId="54" applyNumberFormat="1" applyFont="1" applyFill="1" applyBorder="1" applyAlignment="1">
      <alignment vertical="center" wrapText="1"/>
      <protection/>
    </xf>
    <xf numFmtId="10" fontId="7" fillId="0" borderId="10" xfId="54" applyNumberFormat="1" applyFont="1" applyFill="1" applyBorder="1" applyAlignment="1">
      <alignment vertical="center" wrapText="1"/>
      <protection/>
    </xf>
    <xf numFmtId="0" fontId="65" fillId="0" borderId="0" xfId="0" applyFont="1" applyAlignment="1">
      <alignment/>
    </xf>
    <xf numFmtId="0" fontId="10" fillId="0" borderId="15" xfId="55" applyFont="1" applyBorder="1" applyAlignment="1">
      <alignment horizontal="left" vertical="center" wrapText="1"/>
      <protection/>
    </xf>
    <xf numFmtId="172" fontId="0" fillId="0" borderId="58" xfId="55" applyNumberFormat="1" applyFont="1" applyBorder="1" applyAlignment="1">
      <alignment horizontal="center"/>
      <protection/>
    </xf>
    <xf numFmtId="172" fontId="0" fillId="0" borderId="59" xfId="55" applyNumberFormat="1" applyFont="1" applyBorder="1" applyAlignment="1">
      <alignment horizontal="center"/>
      <protection/>
    </xf>
    <xf numFmtId="172" fontId="0" fillId="0" borderId="61" xfId="55" applyNumberFormat="1" applyFont="1" applyBorder="1" applyAlignment="1">
      <alignment horizontal="center"/>
      <protection/>
    </xf>
    <xf numFmtId="172" fontId="0" fillId="0" borderId="62" xfId="55" applyNumberFormat="1" applyFont="1" applyBorder="1" applyAlignment="1">
      <alignment horizontal="center"/>
      <protection/>
    </xf>
    <xf numFmtId="172" fontId="0" fillId="0" borderId="63" xfId="55" applyNumberFormat="1" applyFont="1" applyBorder="1" applyAlignment="1">
      <alignment horizontal="center"/>
      <protection/>
    </xf>
    <xf numFmtId="172" fontId="0" fillId="0" borderId="19" xfId="55" applyNumberFormat="1" applyFont="1" applyBorder="1" applyAlignment="1">
      <alignment horizontal="center"/>
      <protection/>
    </xf>
    <xf numFmtId="4" fontId="7" fillId="0" borderId="10" xfId="56" applyNumberFormat="1" applyFont="1" applyFill="1" applyBorder="1" applyAlignment="1">
      <alignment horizontal="right" vertical="center" wrapText="1"/>
      <protection/>
    </xf>
    <xf numFmtId="3" fontId="0" fillId="0" borderId="10" xfId="56" applyNumberFormat="1" applyFont="1" applyFill="1" applyBorder="1" applyAlignment="1">
      <alignment horizontal="right" vertical="center"/>
      <protection/>
    </xf>
    <xf numFmtId="3" fontId="7" fillId="0" borderId="10" xfId="56" applyNumberFormat="1" applyFont="1" applyFill="1" applyBorder="1" applyAlignment="1">
      <alignment horizontal="right" vertical="center"/>
      <protection/>
    </xf>
    <xf numFmtId="10" fontId="7" fillId="0" borderId="15" xfId="56" applyNumberFormat="1" applyFont="1" applyFill="1" applyBorder="1" applyAlignment="1">
      <alignment horizontal="right" vertical="center" wrapText="1"/>
      <protection/>
    </xf>
    <xf numFmtId="0" fontId="0" fillId="0" borderId="0" xfId="0" applyAlignment="1">
      <alignment vertical="center"/>
    </xf>
    <xf numFmtId="0" fontId="0" fillId="0" borderId="0" xfId="0" applyBorder="1" applyAlignment="1">
      <alignment horizontal="left" wrapText="1"/>
    </xf>
    <xf numFmtId="0" fontId="65" fillId="0" borderId="10" xfId="0" applyFont="1" applyBorder="1" applyAlignment="1">
      <alignment/>
    </xf>
    <xf numFmtId="0" fontId="65" fillId="0" borderId="10" xfId="0" applyFont="1" applyBorder="1" applyAlignment="1">
      <alignment wrapText="1"/>
    </xf>
    <xf numFmtId="4" fontId="66" fillId="0" borderId="10" xfId="0" applyNumberFormat="1" applyFont="1" applyBorder="1" applyAlignment="1">
      <alignment wrapText="1"/>
    </xf>
    <xf numFmtId="4" fontId="65" fillId="0" borderId="10" xfId="0" applyNumberFormat="1" applyFont="1" applyBorder="1" applyAlignment="1">
      <alignment/>
    </xf>
    <xf numFmtId="0" fontId="65" fillId="35" borderId="30" xfId="0" applyFont="1" applyFill="1" applyBorder="1" applyAlignment="1">
      <alignment/>
    </xf>
    <xf numFmtId="0" fontId="65" fillId="35" borderId="37" xfId="0" applyFont="1" applyFill="1" applyBorder="1" applyAlignment="1">
      <alignment horizontal="right" vertical="top"/>
    </xf>
    <xf numFmtId="0" fontId="65" fillId="35" borderId="64" xfId="0" applyFont="1" applyFill="1" applyBorder="1" applyAlignment="1">
      <alignment/>
    </xf>
    <xf numFmtId="0" fontId="0" fillId="0" borderId="45" xfId="0" applyFont="1" applyBorder="1" applyAlignment="1">
      <alignment horizontal="left" vertical="center" wrapText="1"/>
    </xf>
    <xf numFmtId="0" fontId="0" fillId="0" borderId="65"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56" applyFont="1" applyFill="1" applyBorder="1" applyAlignment="1">
      <alignment horizontal="justify" vertical="center" wrapText="1"/>
      <protection/>
    </xf>
    <xf numFmtId="0" fontId="4" fillId="0" borderId="66" xfId="56" applyFont="1" applyBorder="1" applyAlignment="1">
      <alignment horizontal="center" vertical="center"/>
      <protection/>
    </xf>
    <xf numFmtId="0" fontId="4" fillId="0" borderId="67" xfId="56" applyFont="1" applyBorder="1" applyAlignment="1">
      <alignment horizontal="center" vertical="center"/>
      <protection/>
    </xf>
    <xf numFmtId="0" fontId="1" fillId="0" borderId="63" xfId="0" applyFont="1" applyBorder="1" applyAlignment="1">
      <alignment horizontal="left" vertical="center" wrapText="1"/>
    </xf>
    <xf numFmtId="0" fontId="1" fillId="0" borderId="68" xfId="0" applyFont="1" applyBorder="1" applyAlignment="1">
      <alignment horizontal="left" vertical="center" wrapText="1"/>
    </xf>
    <xf numFmtId="0" fontId="1" fillId="0" borderId="44" xfId="0" applyFont="1" applyBorder="1" applyAlignment="1">
      <alignment horizontal="left" vertical="center" wrapText="1"/>
    </xf>
    <xf numFmtId="0" fontId="7" fillId="33" borderId="69" xfId="56" applyFont="1" applyFill="1" applyBorder="1" applyAlignment="1">
      <alignment horizontal="center" vertical="center"/>
      <protection/>
    </xf>
    <xf numFmtId="0" fontId="7" fillId="33" borderId="65" xfId="56" applyFont="1" applyFill="1" applyBorder="1" applyAlignment="1">
      <alignment horizontal="center" vertical="center"/>
      <protection/>
    </xf>
    <xf numFmtId="0" fontId="7" fillId="33" borderId="70" xfId="56" applyFont="1" applyFill="1" applyBorder="1" applyAlignment="1">
      <alignment horizontal="center" vertical="center"/>
      <protection/>
    </xf>
    <xf numFmtId="0" fontId="0" fillId="0" borderId="18" xfId="56" applyFont="1" applyBorder="1" applyAlignment="1">
      <alignment horizontal="center" vertical="center"/>
      <protection/>
    </xf>
    <xf numFmtId="0" fontId="0" fillId="0" borderId="46" xfId="56" applyFont="1" applyBorder="1" applyAlignment="1">
      <alignment horizontal="center" vertical="center"/>
      <protection/>
    </xf>
    <xf numFmtId="0" fontId="0" fillId="0" borderId="71" xfId="56" applyFont="1" applyBorder="1" applyAlignment="1">
      <alignment horizontal="center" vertical="center"/>
      <protection/>
    </xf>
    <xf numFmtId="0" fontId="0" fillId="0" borderId="47" xfId="56" applyFont="1" applyBorder="1" applyAlignment="1">
      <alignment horizontal="center" vertical="center"/>
      <protection/>
    </xf>
    <xf numFmtId="0" fontId="0" fillId="0" borderId="45" xfId="56" applyFont="1" applyFill="1" applyBorder="1" applyAlignment="1">
      <alignment horizontal="left" vertical="center" wrapText="1"/>
      <protection/>
    </xf>
    <xf numFmtId="0" fontId="0" fillId="0" borderId="65" xfId="56" applyFont="1" applyFill="1" applyBorder="1" applyAlignment="1">
      <alignment horizontal="left" vertical="center" wrapText="1"/>
      <protection/>
    </xf>
    <xf numFmtId="0" fontId="0" fillId="0" borderId="17" xfId="56" applyFont="1" applyFill="1" applyBorder="1" applyAlignment="1">
      <alignment horizontal="left" vertical="center" wrapText="1"/>
      <protection/>
    </xf>
    <xf numFmtId="0" fontId="0" fillId="0" borderId="10" xfId="56" applyFont="1" applyBorder="1" applyAlignment="1">
      <alignment horizontal="center"/>
      <protection/>
    </xf>
    <xf numFmtId="0" fontId="0" fillId="0" borderId="10" xfId="56" applyFont="1" applyBorder="1" applyAlignment="1">
      <alignment horizontal="center"/>
      <protection/>
    </xf>
    <xf numFmtId="0" fontId="9" fillId="0" borderId="0" xfId="0" applyFont="1" applyAlignment="1">
      <alignment horizontal="justify" vertical="center" wrapText="1"/>
    </xf>
    <xf numFmtId="0" fontId="13" fillId="0" borderId="0" xfId="56" applyFont="1" applyBorder="1" applyAlignment="1">
      <alignment horizontal="left" vertical="top" wrapText="1"/>
      <protection/>
    </xf>
    <xf numFmtId="0" fontId="13" fillId="0" borderId="0" xfId="56" applyFont="1" applyBorder="1" applyAlignment="1">
      <alignment horizontal="left" vertical="top"/>
      <protection/>
    </xf>
    <xf numFmtId="0" fontId="13" fillId="0" borderId="0" xfId="56" applyFont="1" applyFill="1" applyBorder="1" applyAlignment="1">
      <alignment horizontal="left" vertical="center" wrapText="1"/>
      <protection/>
    </xf>
    <xf numFmtId="0" fontId="11" fillId="0" borderId="0" xfId="56" applyFont="1" applyFill="1" applyBorder="1" applyAlignment="1">
      <alignment horizontal="justify" vertical="center" wrapText="1"/>
      <protection/>
    </xf>
    <xf numFmtId="0" fontId="7" fillId="0" borderId="0" xfId="56" applyFont="1" applyFill="1" applyBorder="1" applyAlignment="1">
      <alignment horizontal="left" vertical="center" wrapText="1"/>
      <protection/>
    </xf>
    <xf numFmtId="0" fontId="5" fillId="0" borderId="0" xfId="56" applyFont="1" applyFill="1" applyBorder="1" applyAlignment="1">
      <alignment horizontal="left" vertical="center" wrapText="1"/>
      <protection/>
    </xf>
    <xf numFmtId="0" fontId="5" fillId="0" borderId="16" xfId="56" applyFont="1" applyFill="1" applyBorder="1" applyAlignment="1">
      <alignment horizontal="center" vertical="center" wrapText="1"/>
      <protection/>
    </xf>
    <xf numFmtId="0" fontId="5" fillId="0" borderId="12" xfId="56" applyFont="1" applyFill="1" applyBorder="1" applyAlignment="1">
      <alignment horizontal="center" vertical="center" wrapText="1"/>
      <protection/>
    </xf>
    <xf numFmtId="0" fontId="10" fillId="0" borderId="12" xfId="56" applyFont="1" applyFill="1" applyBorder="1" applyAlignment="1">
      <alignment horizontal="center" vertical="center" wrapText="1"/>
      <protection/>
    </xf>
    <xf numFmtId="0" fontId="10" fillId="0" borderId="19" xfId="56" applyFont="1" applyFill="1" applyBorder="1" applyAlignment="1">
      <alignment horizontal="center" vertical="center" wrapText="1"/>
      <protection/>
    </xf>
    <xf numFmtId="0" fontId="4" fillId="0" borderId="45" xfId="56" applyFont="1" applyBorder="1" applyAlignment="1">
      <alignment horizontal="center" vertical="center" wrapText="1"/>
      <protection/>
    </xf>
    <xf numFmtId="0" fontId="4" fillId="0" borderId="17" xfId="56" applyFont="1" applyBorder="1" applyAlignment="1">
      <alignment horizontal="center" vertical="center" wrapText="1"/>
      <protection/>
    </xf>
    <xf numFmtId="0" fontId="14" fillId="0" borderId="69" xfId="56" applyFont="1" applyBorder="1" applyAlignment="1">
      <alignment horizontal="center" vertical="center" wrapText="1"/>
      <protection/>
    </xf>
    <xf numFmtId="0" fontId="14" fillId="0" borderId="65" xfId="56" applyFont="1" applyBorder="1" applyAlignment="1">
      <alignment horizontal="center" vertical="center" wrapText="1"/>
      <protection/>
    </xf>
    <xf numFmtId="0" fontId="14" fillId="0" borderId="70" xfId="56" applyFont="1" applyBorder="1" applyAlignment="1">
      <alignment horizontal="center" vertical="center" wrapText="1"/>
      <protection/>
    </xf>
    <xf numFmtId="10" fontId="67" fillId="0" borderId="45" xfId="56" applyNumberFormat="1" applyFont="1" applyBorder="1" applyAlignment="1">
      <alignment horizontal="right" vertical="center" wrapText="1"/>
      <protection/>
    </xf>
    <xf numFmtId="0" fontId="67" fillId="0" borderId="17" xfId="56" applyFont="1" applyBorder="1" applyAlignment="1">
      <alignment horizontal="right" vertical="center" wrapText="1"/>
      <protection/>
    </xf>
    <xf numFmtId="9" fontId="67" fillId="0" borderId="45" xfId="56" applyNumberFormat="1" applyFont="1" applyBorder="1" applyAlignment="1">
      <alignment horizontal="right" vertical="center" wrapText="1"/>
      <protection/>
    </xf>
    <xf numFmtId="0" fontId="4" fillId="0" borderId="0" xfId="56" applyFont="1" applyAlignment="1">
      <alignment horizontal="left" vertical="center" wrapText="1"/>
      <protection/>
    </xf>
    <xf numFmtId="0" fontId="6" fillId="0" borderId="0" xfId="56" applyFont="1" applyBorder="1" applyAlignment="1">
      <alignment horizontal="center" vertical="center"/>
      <protection/>
    </xf>
    <xf numFmtId="0" fontId="6" fillId="0" borderId="40" xfId="56" applyFont="1" applyBorder="1" applyAlignment="1">
      <alignment horizontal="center" vertical="center"/>
      <protection/>
    </xf>
    <xf numFmtId="0" fontId="6" fillId="0" borderId="0" xfId="56" applyFont="1" applyAlignment="1">
      <alignment horizontal="center" vertical="center"/>
      <protection/>
    </xf>
    <xf numFmtId="0" fontId="7" fillId="0" borderId="0" xfId="56" applyFont="1" applyFill="1" applyBorder="1" applyAlignment="1">
      <alignment horizontal="justify" vertical="center" wrapText="1"/>
      <protection/>
    </xf>
    <xf numFmtId="0" fontId="7" fillId="0" borderId="72" xfId="56" applyFont="1" applyBorder="1" applyAlignment="1">
      <alignment horizontal="center" vertical="center" wrapText="1"/>
      <protection/>
    </xf>
    <xf numFmtId="0" fontId="7" fillId="0" borderId="18" xfId="56" applyFont="1" applyBorder="1" applyAlignment="1">
      <alignment horizontal="center" vertical="center" wrapText="1"/>
      <protection/>
    </xf>
    <xf numFmtId="0" fontId="4" fillId="0" borderId="73" xfId="56" applyFont="1" applyBorder="1" applyAlignment="1">
      <alignment horizontal="center" vertical="center"/>
      <protection/>
    </xf>
    <xf numFmtId="0" fontId="4" fillId="0" borderId="20" xfId="56" applyFont="1" applyBorder="1" applyAlignment="1">
      <alignment horizontal="center" vertical="center"/>
      <protection/>
    </xf>
    <xf numFmtId="0" fontId="4" fillId="0" borderId="74" xfId="56" applyFont="1" applyBorder="1" applyAlignment="1">
      <alignment horizontal="center" vertical="center" wrapText="1"/>
      <protection/>
    </xf>
    <xf numFmtId="0" fontId="4" fillId="0" borderId="75" xfId="56" applyFont="1" applyBorder="1" applyAlignment="1">
      <alignment horizontal="center" vertical="center" wrapText="1"/>
      <protection/>
    </xf>
    <xf numFmtId="0" fontId="4" fillId="0" borderId="76" xfId="56" applyFont="1" applyBorder="1" applyAlignment="1">
      <alignment horizontal="center" vertical="center" wrapText="1"/>
      <protection/>
    </xf>
    <xf numFmtId="0" fontId="4" fillId="0" borderId="29" xfId="56" applyFont="1" applyBorder="1" applyAlignment="1">
      <alignment horizontal="center" vertical="center" wrapText="1"/>
      <protection/>
    </xf>
    <xf numFmtId="0" fontId="4" fillId="0" borderId="74" xfId="56" applyFont="1" applyFill="1" applyBorder="1" applyAlignment="1">
      <alignment horizontal="center" vertical="center" wrapText="1"/>
      <protection/>
    </xf>
    <xf numFmtId="0" fontId="4" fillId="0" borderId="39" xfId="56" applyFont="1" applyFill="1" applyBorder="1" applyAlignment="1">
      <alignment horizontal="center" vertical="center" wrapText="1"/>
      <protection/>
    </xf>
    <xf numFmtId="0" fontId="4" fillId="0" borderId="32" xfId="56" applyFont="1" applyFill="1" applyBorder="1" applyAlignment="1">
      <alignment horizontal="center" vertical="center" wrapText="1"/>
      <protection/>
    </xf>
    <xf numFmtId="0" fontId="4"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4" fillId="33" borderId="69" xfId="0" applyFont="1" applyFill="1" applyBorder="1" applyAlignment="1">
      <alignment horizontal="center" vertical="center" wrapText="1"/>
    </xf>
    <xf numFmtId="0" fontId="4" fillId="33" borderId="65" xfId="0" applyFont="1" applyFill="1" applyBorder="1" applyAlignment="1">
      <alignment horizontal="center" vertical="center" wrapText="1"/>
    </xf>
    <xf numFmtId="0" fontId="4" fillId="33" borderId="70" xfId="0" applyFont="1" applyFill="1" applyBorder="1" applyAlignment="1">
      <alignment horizontal="center" vertical="center" wrapText="1"/>
    </xf>
    <xf numFmtId="0" fontId="4" fillId="0" borderId="70" xfId="56" applyFont="1" applyBorder="1" applyAlignment="1">
      <alignment horizontal="center" vertical="center" wrapText="1"/>
      <protection/>
    </xf>
    <xf numFmtId="0" fontId="6" fillId="33" borderId="63" xfId="56" applyFont="1" applyFill="1" applyBorder="1" applyAlignment="1">
      <alignment horizontal="center" vertical="center" wrapText="1"/>
      <protection/>
    </xf>
    <xf numFmtId="0" fontId="6" fillId="33" borderId="67" xfId="56" applyFont="1" applyFill="1" applyBorder="1" applyAlignment="1">
      <alignment horizontal="center" vertical="center" wrapText="1"/>
      <protection/>
    </xf>
    <xf numFmtId="0" fontId="6" fillId="33" borderId="44" xfId="56" applyFont="1" applyFill="1" applyBorder="1" applyAlignment="1">
      <alignment horizontal="center" vertical="center" wrapText="1"/>
      <protection/>
    </xf>
    <xf numFmtId="9" fontId="64" fillId="0" borderId="45" xfId="56" applyNumberFormat="1" applyFont="1" applyBorder="1" applyAlignment="1">
      <alignment horizontal="right" vertical="center" wrapText="1"/>
      <protection/>
    </xf>
    <xf numFmtId="0" fontId="64" fillId="0" borderId="17" xfId="56" applyFont="1" applyBorder="1" applyAlignment="1">
      <alignment horizontal="right" vertical="center" wrapText="1"/>
      <protection/>
    </xf>
    <xf numFmtId="10" fontId="64" fillId="0" borderId="45" xfId="56" applyNumberFormat="1" applyFont="1" applyBorder="1" applyAlignment="1">
      <alignment horizontal="right" vertical="center" wrapText="1"/>
      <protection/>
    </xf>
    <xf numFmtId="10" fontId="64" fillId="0" borderId="70" xfId="56" applyNumberFormat="1" applyFont="1" applyBorder="1" applyAlignment="1">
      <alignment horizontal="right" vertical="center" wrapText="1"/>
      <protection/>
    </xf>
    <xf numFmtId="0" fontId="13" fillId="0" borderId="69" xfId="56" applyFont="1" applyBorder="1" applyAlignment="1">
      <alignment horizontal="center" vertical="center" wrapText="1"/>
      <protection/>
    </xf>
    <xf numFmtId="0" fontId="13" fillId="0" borderId="65" xfId="56" applyFont="1" applyBorder="1" applyAlignment="1">
      <alignment horizontal="center" vertical="center" wrapText="1"/>
      <protection/>
    </xf>
    <xf numFmtId="0" fontId="13" fillId="0" borderId="70" xfId="56" applyFont="1" applyBorder="1" applyAlignment="1">
      <alignment horizontal="center" vertical="center" wrapText="1"/>
      <protection/>
    </xf>
    <xf numFmtId="0" fontId="0" fillId="0" borderId="45" xfId="56" applyFont="1" applyBorder="1" applyAlignment="1">
      <alignment horizontal="right" vertical="center" wrapText="1"/>
      <protection/>
    </xf>
    <xf numFmtId="0" fontId="0" fillId="0" borderId="17" xfId="56" applyFont="1" applyBorder="1" applyAlignment="1">
      <alignment horizontal="right" vertical="center" wrapText="1"/>
      <protection/>
    </xf>
    <xf numFmtId="0" fontId="10" fillId="0" borderId="45" xfId="56" applyFont="1" applyBorder="1" applyAlignment="1">
      <alignment horizontal="right" vertical="center" wrapText="1"/>
      <protection/>
    </xf>
    <xf numFmtId="0" fontId="10" fillId="0" borderId="17" xfId="56" applyFont="1" applyBorder="1" applyAlignment="1">
      <alignment horizontal="right" vertical="center" wrapText="1"/>
      <protection/>
    </xf>
    <xf numFmtId="0" fontId="0" fillId="0" borderId="70" xfId="56" applyFont="1" applyBorder="1" applyAlignment="1">
      <alignment horizontal="right" vertical="center" wrapText="1"/>
      <protection/>
    </xf>
    <xf numFmtId="0" fontId="10" fillId="0" borderId="45" xfId="56" applyFont="1" applyFill="1" applyBorder="1" applyAlignment="1">
      <alignment horizontal="right" vertical="center" wrapText="1"/>
      <protection/>
    </xf>
    <xf numFmtId="0" fontId="10" fillId="0" borderId="17" xfId="56" applyFont="1" applyFill="1" applyBorder="1" applyAlignment="1">
      <alignment horizontal="right" vertical="center" wrapText="1"/>
      <protection/>
    </xf>
    <xf numFmtId="0" fontId="10" fillId="0" borderId="45" xfId="56" applyFont="1" applyFill="1" applyBorder="1" applyAlignment="1">
      <alignment horizontal="center" vertical="center" wrapText="1"/>
      <protection/>
    </xf>
    <xf numFmtId="0" fontId="10" fillId="0" borderId="70" xfId="56" applyFont="1" applyFill="1" applyBorder="1" applyAlignment="1">
      <alignment horizontal="center" vertical="center" wrapText="1"/>
      <protection/>
    </xf>
    <xf numFmtId="9" fontId="6" fillId="0" borderId="45" xfId="56" applyNumberFormat="1" applyFont="1" applyBorder="1" applyAlignment="1">
      <alignment horizontal="right" vertical="center" wrapText="1"/>
      <protection/>
    </xf>
    <xf numFmtId="0" fontId="6" fillId="0" borderId="17" xfId="56" applyFont="1" applyBorder="1" applyAlignment="1">
      <alignment horizontal="right" vertical="center" wrapText="1"/>
      <protection/>
    </xf>
    <xf numFmtId="10" fontId="0" fillId="0" borderId="45" xfId="56" applyNumberFormat="1" applyFont="1" applyBorder="1" applyAlignment="1">
      <alignment horizontal="right" vertical="center" wrapText="1"/>
      <protection/>
    </xf>
    <xf numFmtId="0" fontId="15" fillId="0" borderId="45" xfId="56" applyFont="1" applyFill="1" applyBorder="1" applyAlignment="1">
      <alignment horizontal="center" vertical="center" wrapText="1"/>
      <protection/>
    </xf>
    <xf numFmtId="0" fontId="15" fillId="0" borderId="17" xfId="56" applyFont="1" applyFill="1" applyBorder="1" applyAlignment="1">
      <alignment horizontal="center" vertical="center" wrapText="1"/>
      <protection/>
    </xf>
    <xf numFmtId="0" fontId="15" fillId="0" borderId="45" xfId="56" applyFont="1" applyFill="1" applyBorder="1" applyAlignment="1">
      <alignment horizontal="right" vertical="center" wrapText="1"/>
      <protection/>
    </xf>
    <xf numFmtId="0" fontId="15" fillId="0" borderId="17" xfId="56" applyFont="1" applyFill="1" applyBorder="1" applyAlignment="1">
      <alignment horizontal="right" vertical="center" wrapText="1"/>
      <protection/>
    </xf>
    <xf numFmtId="0" fontId="0" fillId="0" borderId="45" xfId="0" applyFont="1" applyBorder="1" applyAlignment="1">
      <alignment horizontal="left" vertical="center" wrapText="1"/>
    </xf>
    <xf numFmtId="0" fontId="0" fillId="0" borderId="65" xfId="0" applyFont="1" applyBorder="1" applyAlignment="1">
      <alignment horizontal="left" vertical="center" wrapText="1"/>
    </xf>
    <xf numFmtId="0" fontId="0" fillId="0" borderId="17" xfId="0" applyFont="1" applyBorder="1" applyAlignment="1">
      <alignment horizontal="left" vertical="center" wrapText="1"/>
    </xf>
    <xf numFmtId="9" fontId="6" fillId="0" borderId="17" xfId="56" applyNumberFormat="1" applyFont="1" applyBorder="1" applyAlignment="1">
      <alignment horizontal="right" vertical="center" wrapText="1"/>
      <protection/>
    </xf>
    <xf numFmtId="10" fontId="0" fillId="0" borderId="70" xfId="56" applyNumberFormat="1" applyFont="1" applyBorder="1" applyAlignment="1">
      <alignment horizontal="right" vertical="center" wrapText="1"/>
      <protection/>
    </xf>
    <xf numFmtId="0" fontId="15" fillId="0" borderId="45" xfId="56" applyFont="1" applyBorder="1" applyAlignment="1">
      <alignment horizontal="right" vertical="center" wrapText="1"/>
      <protection/>
    </xf>
    <xf numFmtId="0" fontId="15" fillId="0" borderId="17" xfId="56" applyFont="1" applyBorder="1" applyAlignment="1">
      <alignment horizontal="right" vertical="center" wrapText="1"/>
      <protection/>
    </xf>
    <xf numFmtId="10" fontId="10" fillId="0" borderId="45" xfId="56" applyNumberFormat="1" applyFont="1" applyBorder="1" applyAlignment="1">
      <alignment horizontal="right" vertical="center" wrapText="1"/>
      <protection/>
    </xf>
    <xf numFmtId="0" fontId="6" fillId="0" borderId="45" xfId="56" applyFont="1" applyBorder="1" applyAlignment="1">
      <alignment horizontal="right" vertical="center" wrapText="1"/>
      <protection/>
    </xf>
    <xf numFmtId="0" fontId="0" fillId="0" borderId="45" xfId="56" applyFont="1" applyBorder="1" applyAlignment="1">
      <alignment horizontal="right" vertical="center" wrapText="1"/>
      <protection/>
    </xf>
    <xf numFmtId="0" fontId="0" fillId="0" borderId="17" xfId="56" applyFont="1" applyBorder="1" applyAlignment="1">
      <alignment horizontal="right" vertical="center" wrapText="1"/>
      <protection/>
    </xf>
    <xf numFmtId="0" fontId="4" fillId="0" borderId="46" xfId="56" applyFont="1" applyBorder="1" applyAlignment="1">
      <alignment horizontal="center"/>
      <protection/>
    </xf>
    <xf numFmtId="0" fontId="4" fillId="0" borderId="43" xfId="56" applyFont="1" applyBorder="1" applyAlignment="1">
      <alignment horizontal="center"/>
      <protection/>
    </xf>
    <xf numFmtId="0" fontId="0" fillId="0" borderId="43" xfId="0" applyFont="1" applyBorder="1" applyAlignment="1">
      <alignment horizontal="center"/>
    </xf>
    <xf numFmtId="0" fontId="0" fillId="0" borderId="77" xfId="0" applyFont="1" applyBorder="1" applyAlignment="1">
      <alignment horizontal="center"/>
    </xf>
    <xf numFmtId="10" fontId="6" fillId="0" borderId="45" xfId="56" applyNumberFormat="1" applyFont="1" applyBorder="1" applyAlignment="1">
      <alignment horizontal="right" vertical="center" wrapText="1"/>
      <protection/>
    </xf>
    <xf numFmtId="10" fontId="6" fillId="0" borderId="17" xfId="56" applyNumberFormat="1" applyFont="1" applyBorder="1" applyAlignment="1">
      <alignment horizontal="right" vertical="center" wrapText="1"/>
      <protection/>
    </xf>
    <xf numFmtId="10" fontId="10" fillId="0" borderId="17" xfId="56" applyNumberFormat="1" applyFont="1" applyBorder="1" applyAlignment="1">
      <alignment horizontal="right" vertical="center" wrapText="1"/>
      <protection/>
    </xf>
    <xf numFmtId="3" fontId="6" fillId="0" borderId="45" xfId="56" applyNumberFormat="1" applyFont="1" applyBorder="1" applyAlignment="1">
      <alignment horizontal="right" vertical="center" wrapText="1"/>
      <protection/>
    </xf>
    <xf numFmtId="3" fontId="0" fillId="0" borderId="17" xfId="0" applyNumberFormat="1" applyFont="1" applyBorder="1" applyAlignment="1">
      <alignment/>
    </xf>
    <xf numFmtId="0" fontId="12" fillId="0" borderId="0" xfId="56" applyFont="1" applyBorder="1" applyAlignment="1">
      <alignment horizontal="left" vertical="center" wrapText="1"/>
      <protection/>
    </xf>
    <xf numFmtId="0" fontId="4" fillId="0" borderId="62" xfId="56" applyFont="1" applyBorder="1" applyAlignment="1">
      <alignment horizontal="center" vertical="center" wrapText="1"/>
      <protection/>
    </xf>
    <xf numFmtId="0" fontId="4" fillId="0" borderId="15" xfId="56" applyFont="1" applyBorder="1" applyAlignment="1">
      <alignment horizontal="center" vertical="center" wrapText="1"/>
      <protection/>
    </xf>
    <xf numFmtId="0" fontId="4" fillId="0" borderId="11" xfId="56" applyFont="1" applyBorder="1" applyAlignment="1">
      <alignment horizontal="center" vertical="center"/>
      <protection/>
    </xf>
    <xf numFmtId="0" fontId="4" fillId="0" borderId="10" xfId="56" applyFont="1" applyBorder="1" applyAlignment="1">
      <alignment horizontal="center" vertical="center"/>
      <protection/>
    </xf>
    <xf numFmtId="0" fontId="0" fillId="0" borderId="46" xfId="56" applyFont="1" applyBorder="1" applyAlignment="1">
      <alignment horizontal="center" vertical="center" wrapText="1"/>
      <protection/>
    </xf>
    <xf numFmtId="0" fontId="0" fillId="0" borderId="71" xfId="56" applyFont="1" applyBorder="1" applyAlignment="1">
      <alignment horizontal="center" vertical="center" wrapText="1"/>
      <protection/>
    </xf>
    <xf numFmtId="0" fontId="0" fillId="0" borderId="47" xfId="56" applyFont="1" applyBorder="1" applyAlignment="1">
      <alignment horizontal="center" vertical="center" wrapText="1"/>
      <protection/>
    </xf>
    <xf numFmtId="0" fontId="0" fillId="0" borderId="43" xfId="56" applyFont="1" applyBorder="1" applyAlignment="1">
      <alignment horizontal="center" vertical="center"/>
      <protection/>
    </xf>
    <xf numFmtId="0" fontId="0" fillId="0" borderId="20" xfId="56" applyFont="1" applyBorder="1" applyAlignment="1">
      <alignment horizontal="center" vertical="center"/>
      <protection/>
    </xf>
    <xf numFmtId="0" fontId="0" fillId="0" borderId="51" xfId="56" applyFont="1" applyBorder="1" applyAlignment="1">
      <alignment horizontal="center" vertical="center"/>
      <protection/>
    </xf>
    <xf numFmtId="0" fontId="4" fillId="0" borderId="11" xfId="56" applyFont="1" applyBorder="1" applyAlignment="1">
      <alignment horizontal="center" vertical="center" wrapText="1"/>
      <protection/>
    </xf>
    <xf numFmtId="0" fontId="0" fillId="0" borderId="10" xfId="56" applyFont="1" applyFill="1" applyBorder="1" applyAlignment="1">
      <alignment horizontal="left" vertical="center" wrapText="1"/>
      <protection/>
    </xf>
    <xf numFmtId="0" fontId="10" fillId="0" borderId="0" xfId="56" applyFont="1" applyBorder="1" applyAlignment="1">
      <alignment horizontal="left" vertical="center" wrapText="1"/>
      <protection/>
    </xf>
    <xf numFmtId="0" fontId="5" fillId="0" borderId="0" xfId="56" applyFont="1" applyBorder="1" applyAlignment="1">
      <alignment horizontal="left" vertical="center" wrapText="1"/>
      <protection/>
    </xf>
    <xf numFmtId="0" fontId="5" fillId="0" borderId="0" xfId="0" applyFont="1" applyAlignment="1">
      <alignment horizontal="left"/>
    </xf>
    <xf numFmtId="0" fontId="6" fillId="0" borderId="45" xfId="56" applyFont="1" applyBorder="1" applyAlignment="1">
      <alignment horizontal="center" vertical="center" wrapText="1"/>
      <protection/>
    </xf>
    <xf numFmtId="0" fontId="6" fillId="0" borderId="17" xfId="56" applyFont="1" applyBorder="1" applyAlignment="1">
      <alignment horizontal="center" vertical="center" wrapText="1"/>
      <protection/>
    </xf>
    <xf numFmtId="0" fontId="0" fillId="0" borderId="45" xfId="56" applyFont="1" applyBorder="1" applyAlignment="1">
      <alignment horizontal="center" vertical="center" wrapText="1"/>
      <protection/>
    </xf>
    <xf numFmtId="0" fontId="0" fillId="0" borderId="70" xfId="56" applyFont="1" applyBorder="1" applyAlignment="1">
      <alignment horizontal="center" vertical="center" wrapText="1"/>
      <protection/>
    </xf>
    <xf numFmtId="0" fontId="14" fillId="0" borderId="69"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70" xfId="0" applyFont="1" applyBorder="1" applyAlignment="1">
      <alignment horizontal="center" vertical="center" wrapText="1"/>
    </xf>
    <xf numFmtId="0" fontId="6" fillId="0" borderId="65" xfId="56" applyFont="1" applyBorder="1" applyAlignment="1">
      <alignment horizontal="center" vertical="center" wrapText="1"/>
      <protection/>
    </xf>
    <xf numFmtId="0" fontId="6" fillId="0" borderId="70" xfId="56" applyFont="1" applyBorder="1" applyAlignment="1">
      <alignment horizontal="center" vertical="center" wrapText="1"/>
      <protection/>
    </xf>
    <xf numFmtId="0" fontId="0" fillId="0" borderId="45" xfId="56" applyFont="1" applyBorder="1" applyAlignment="1">
      <alignment vertical="center" wrapText="1"/>
      <protection/>
    </xf>
    <xf numFmtId="0" fontId="0" fillId="0" borderId="70" xfId="56" applyFont="1" applyBorder="1" applyAlignment="1">
      <alignment vertical="center" wrapText="1"/>
      <protection/>
    </xf>
    <xf numFmtId="0" fontId="6" fillId="0" borderId="10" xfId="56" applyFont="1" applyBorder="1" applyAlignment="1">
      <alignment horizontal="center" vertical="center" wrapText="1"/>
      <protection/>
    </xf>
    <xf numFmtId="0" fontId="10" fillId="0" borderId="45" xfId="56" applyFont="1" applyFill="1" applyBorder="1" applyAlignment="1">
      <alignment vertical="center" wrapText="1"/>
      <protection/>
    </xf>
    <xf numFmtId="0" fontId="10" fillId="0" borderId="70" xfId="56" applyFont="1" applyFill="1" applyBorder="1" applyAlignment="1">
      <alignment vertical="center" wrapText="1"/>
      <protection/>
    </xf>
    <xf numFmtId="0" fontId="5" fillId="0" borderId="10" xfId="56" applyFont="1" applyFill="1" applyBorder="1" applyAlignment="1">
      <alignment horizontal="center" vertical="center" wrapText="1"/>
      <protection/>
    </xf>
    <xf numFmtId="0" fontId="17" fillId="0" borderId="10" xfId="56" applyFont="1" applyFill="1" applyBorder="1" applyAlignment="1">
      <alignment horizontal="center" vertical="center" wrapText="1"/>
      <protection/>
    </xf>
    <xf numFmtId="0" fontId="0" fillId="0" borderId="65"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4" fillId="0" borderId="69" xfId="56" applyFont="1" applyBorder="1" applyAlignment="1">
      <alignment horizontal="center" vertical="center"/>
      <protection/>
    </xf>
    <xf numFmtId="0" fontId="4" fillId="0" borderId="17" xfId="56" applyFont="1" applyBorder="1" applyAlignment="1">
      <alignment horizontal="center" vertical="center"/>
      <protection/>
    </xf>
    <xf numFmtId="0" fontId="0" fillId="0" borderId="45" xfId="0" applyBorder="1" applyAlignment="1">
      <alignment horizontal="left" wrapText="1"/>
    </xf>
    <xf numFmtId="0" fontId="0" fillId="0" borderId="65" xfId="0" applyFont="1" applyBorder="1" applyAlignment="1">
      <alignment horizontal="left"/>
    </xf>
    <xf numFmtId="0" fontId="0" fillId="0" borderId="70" xfId="0" applyFont="1" applyBorder="1" applyAlignment="1">
      <alignment horizontal="left"/>
    </xf>
    <xf numFmtId="0" fontId="0" fillId="0" borderId="45" xfId="0" applyBorder="1" applyAlignment="1">
      <alignment horizontal="left" vertical="center" wrapText="1"/>
    </xf>
    <xf numFmtId="0" fontId="0" fillId="0" borderId="45" xfId="0" applyFont="1" applyBorder="1" applyAlignment="1">
      <alignment horizontal="left" vertical="center" wrapText="1"/>
    </xf>
    <xf numFmtId="0" fontId="0" fillId="0" borderId="7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10" xfId="0" applyBorder="1" applyAlignment="1">
      <alignment horizontal="center"/>
    </xf>
    <xf numFmtId="0" fontId="0" fillId="0" borderId="10" xfId="0" applyFont="1" applyBorder="1" applyAlignment="1">
      <alignment horizontal="center"/>
    </xf>
    <xf numFmtId="49" fontId="7" fillId="0" borderId="72"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62" xfId="0" applyFont="1" applyBorder="1" applyAlignment="1">
      <alignment horizontal="center" vertical="center" wrapText="1"/>
    </xf>
    <xf numFmtId="3" fontId="0" fillId="0" borderId="20"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0" fillId="43" borderId="20" xfId="0" applyFill="1" applyBorder="1" applyAlignment="1">
      <alignment horizontal="center" vertical="center" wrapText="1"/>
    </xf>
    <xf numFmtId="0" fontId="0" fillId="43" borderId="20"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0" xfId="0" applyFont="1" applyBorder="1" applyAlignment="1">
      <alignment horizontal="center" vertical="center" wrapText="1"/>
    </xf>
    <xf numFmtId="0" fontId="13" fillId="0" borderId="0" xfId="0" applyFont="1" applyBorder="1" applyAlignment="1">
      <alignment horizontal="left" vertical="top"/>
    </xf>
    <xf numFmtId="0" fontId="0" fillId="0" borderId="0" xfId="0" applyBorder="1" applyAlignment="1">
      <alignment wrapText="1"/>
    </xf>
    <xf numFmtId="0" fontId="0" fillId="0" borderId="0" xfId="0" applyFont="1" applyBorder="1" applyAlignment="1">
      <alignment wrapText="1"/>
    </xf>
    <xf numFmtId="0" fontId="0" fillId="43" borderId="2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 fillId="0" borderId="45" xfId="0" applyFont="1" applyBorder="1" applyAlignment="1">
      <alignment horizontal="left" vertical="center" wrapText="1"/>
    </xf>
    <xf numFmtId="0" fontId="1" fillId="0" borderId="65" xfId="0" applyFont="1" applyBorder="1" applyAlignment="1">
      <alignment horizontal="left" vertical="center" wrapText="1"/>
    </xf>
    <xf numFmtId="0" fontId="1" fillId="0" borderId="17"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horizontal="center"/>
    </xf>
    <xf numFmtId="0" fontId="0" fillId="0" borderId="21" xfId="0" applyBorder="1" applyAlignment="1">
      <alignment horizontal="center"/>
    </xf>
    <xf numFmtId="0" fontId="0" fillId="0" borderId="21" xfId="0" applyFont="1" applyBorder="1" applyAlignment="1">
      <alignment horizontal="center"/>
    </xf>
    <xf numFmtId="0" fontId="0" fillId="0" borderId="0" xfId="0" applyFont="1" applyBorder="1" applyAlignment="1">
      <alignment horizontal="left" wrapText="1"/>
    </xf>
    <xf numFmtId="0" fontId="0" fillId="0" borderId="10" xfId="0" applyFont="1" applyBorder="1" applyAlignment="1">
      <alignment horizontal="center"/>
    </xf>
    <xf numFmtId="3" fontId="0" fillId="0" borderId="20"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3" fontId="7" fillId="0" borderId="20" xfId="0" applyNumberFormat="1" applyFont="1" applyBorder="1" applyAlignment="1">
      <alignment horizontal="right" vertical="center" wrapText="1"/>
    </xf>
    <xf numFmtId="3" fontId="7" fillId="0" borderId="10" xfId="0" applyNumberFormat="1" applyFont="1" applyBorder="1" applyAlignment="1">
      <alignment horizontal="right" vertical="center" wrapText="1"/>
    </xf>
    <xf numFmtId="0" fontId="9" fillId="0" borderId="0" xfId="0" applyFont="1" applyFill="1" applyBorder="1" applyAlignment="1">
      <alignment horizontal="justify" vertical="center" wrapText="1"/>
    </xf>
    <xf numFmtId="0" fontId="0" fillId="0" borderId="20" xfId="0"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78"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7" fillId="0" borderId="80" xfId="0" applyFont="1" applyBorder="1" applyAlignment="1">
      <alignment horizontal="center" vertical="center" wrapText="1"/>
    </xf>
    <xf numFmtId="0" fontId="7" fillId="0" borderId="21" xfId="0" applyFont="1" applyBorder="1" applyAlignment="1">
      <alignment horizontal="center" vertical="center" wrapText="1"/>
    </xf>
    <xf numFmtId="0" fontId="0" fillId="43" borderId="76" xfId="0" applyFill="1" applyBorder="1" applyAlignment="1">
      <alignment horizontal="center" vertical="center"/>
    </xf>
    <xf numFmtId="0" fontId="0" fillId="43" borderId="27" xfId="0" applyFont="1" applyFill="1" applyBorder="1" applyAlignment="1">
      <alignment horizontal="center" vertical="center"/>
    </xf>
    <xf numFmtId="0" fontId="0" fillId="43" borderId="29" xfId="0" applyFont="1" applyFill="1" applyBorder="1" applyAlignment="1">
      <alignment horizontal="center" vertical="center"/>
    </xf>
    <xf numFmtId="0" fontId="0" fillId="0" borderId="76" xfId="0" applyFill="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8" xfId="0" applyFont="1" applyFill="1" applyBorder="1" applyAlignment="1">
      <alignment horizontal="center" vertical="center" wrapText="1"/>
    </xf>
    <xf numFmtId="0" fontId="13" fillId="0" borderId="0" xfId="0" applyFont="1" applyBorder="1" applyAlignment="1">
      <alignment vertical="top"/>
    </xf>
    <xf numFmtId="0" fontId="7" fillId="0" borderId="80" xfId="0" applyFont="1" applyBorder="1" applyAlignment="1">
      <alignment horizontal="center" wrapText="1"/>
    </xf>
    <xf numFmtId="0" fontId="7" fillId="0" borderId="81" xfId="0" applyFont="1" applyBorder="1" applyAlignment="1">
      <alignment horizontal="center" wrapText="1"/>
    </xf>
    <xf numFmtId="0" fontId="7" fillId="0" borderId="10"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4" fillId="0" borderId="0" xfId="0" applyFont="1" applyBorder="1" applyAlignment="1">
      <alignment horizontal="left" wrapText="1"/>
    </xf>
    <xf numFmtId="0" fontId="6" fillId="0" borderId="83" xfId="0" applyFont="1" applyBorder="1" applyAlignment="1">
      <alignment horizontal="center" vertical="center"/>
    </xf>
    <xf numFmtId="0" fontId="6" fillId="0" borderId="0"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76" xfId="0" applyFont="1" applyFill="1" applyBorder="1" applyAlignment="1">
      <alignment horizontal="center" vertical="center"/>
    </xf>
    <xf numFmtId="0" fontId="7" fillId="0" borderId="4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1" fillId="0" borderId="57" xfId="0" applyFont="1" applyFill="1" applyBorder="1" applyAlignment="1">
      <alignment horizontal="left" vertical="center" wrapText="1"/>
    </xf>
    <xf numFmtId="0" fontId="1" fillId="0" borderId="84"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0" fontId="7" fillId="0" borderId="72"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62" xfId="0" applyFont="1" applyBorder="1" applyAlignment="1">
      <alignment horizontal="center" vertical="center"/>
    </xf>
    <xf numFmtId="0" fontId="7" fillId="0" borderId="45" xfId="0" applyFont="1" applyBorder="1" applyAlignment="1">
      <alignment horizontal="center" vertical="center"/>
    </xf>
    <xf numFmtId="0" fontId="7" fillId="0" borderId="17"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20" xfId="0" applyFont="1" applyFill="1" applyBorder="1" applyAlignment="1">
      <alignment horizontal="center" vertical="center"/>
    </xf>
    <xf numFmtId="0" fontId="0" fillId="0" borderId="45" xfId="0" applyBorder="1" applyAlignment="1">
      <alignment horizontal="center"/>
    </xf>
    <xf numFmtId="0" fontId="0" fillId="0" borderId="65" xfId="0" applyFont="1" applyBorder="1" applyAlignment="1">
      <alignment horizontal="center"/>
    </xf>
    <xf numFmtId="0" fontId="0" fillId="0" borderId="17" xfId="0" applyFont="1" applyBorder="1" applyAlignment="1">
      <alignment horizontal="center"/>
    </xf>
    <xf numFmtId="0" fontId="6" fillId="0" borderId="40" xfId="0" applyFont="1" applyBorder="1" applyAlignment="1">
      <alignment horizontal="center"/>
    </xf>
    <xf numFmtId="0" fontId="0" fillId="0" borderId="0" xfId="0" applyBorder="1" applyAlignment="1">
      <alignment horizontal="left" wrapText="1"/>
    </xf>
    <xf numFmtId="0" fontId="0" fillId="43" borderId="20" xfId="0" applyFill="1" applyBorder="1" applyAlignment="1">
      <alignment horizontal="center" vertical="center"/>
    </xf>
    <xf numFmtId="0" fontId="0" fillId="43" borderId="20" xfId="0" applyFont="1" applyFill="1" applyBorder="1" applyAlignment="1">
      <alignment horizontal="center" vertical="center"/>
    </xf>
    <xf numFmtId="0" fontId="0" fillId="0" borderId="10" xfId="0" applyFont="1" applyFill="1" applyBorder="1" applyAlignment="1">
      <alignment horizontal="center" vertical="center"/>
    </xf>
    <xf numFmtId="0" fontId="7" fillId="0" borderId="10" xfId="0" applyFont="1" applyBorder="1" applyAlignment="1">
      <alignment horizontal="center"/>
    </xf>
    <xf numFmtId="0" fontId="7" fillId="0" borderId="72" xfId="0" applyFont="1" applyBorder="1" applyAlignment="1">
      <alignment horizontal="center" vertical="center" wrapText="1"/>
    </xf>
    <xf numFmtId="0" fontId="7" fillId="0" borderId="18" xfId="0" applyFont="1" applyBorder="1" applyAlignment="1">
      <alignment horizontal="center" vertical="center" wrapText="1"/>
    </xf>
    <xf numFmtId="0" fontId="0" fillId="0" borderId="0" xfId="0" applyFont="1" applyFill="1" applyBorder="1" applyAlignment="1">
      <alignment horizontal="justify" vertical="center"/>
    </xf>
    <xf numFmtId="0" fontId="7" fillId="0" borderId="76" xfId="0" applyFont="1" applyBorder="1" applyAlignment="1">
      <alignment horizontal="center" vertical="center"/>
    </xf>
    <xf numFmtId="0" fontId="7" fillId="0" borderId="29" xfId="0" applyFont="1" applyBorder="1" applyAlignment="1">
      <alignment horizontal="center" vertical="center"/>
    </xf>
    <xf numFmtId="0" fontId="7" fillId="0" borderId="81" xfId="0" applyFont="1" applyBorder="1" applyAlignment="1">
      <alignment horizontal="center" vertical="center" wrapText="1"/>
    </xf>
    <xf numFmtId="0" fontId="0" fillId="0" borderId="0" xfId="0" applyBorder="1" applyAlignment="1">
      <alignment vertical="center" wrapText="1"/>
    </xf>
    <xf numFmtId="0" fontId="0" fillId="0" borderId="0" xfId="0" applyFont="1" applyBorder="1" applyAlignment="1">
      <alignment vertical="center" wrapText="1"/>
    </xf>
    <xf numFmtId="0" fontId="9" fillId="0" borderId="0" xfId="0" applyFont="1" applyFill="1" applyBorder="1" applyAlignment="1">
      <alignment horizontal="left" vertical="center" wrapText="1"/>
    </xf>
    <xf numFmtId="0" fontId="7" fillId="0" borderId="21" xfId="0" applyFont="1" applyBorder="1" applyAlignment="1">
      <alignment horizontal="center" vertical="top" wrapText="1"/>
    </xf>
    <xf numFmtId="0" fontId="13" fillId="0" borderId="0" xfId="0" applyFont="1" applyBorder="1" applyAlignment="1">
      <alignment horizontal="left" vertical="center"/>
    </xf>
    <xf numFmtId="0" fontId="11" fillId="0" borderId="0" xfId="0" applyFont="1" applyFill="1" applyBorder="1" applyAlignment="1">
      <alignment horizontal="justify" vertical="center"/>
    </xf>
    <xf numFmtId="0" fontId="6" fillId="0" borderId="83" xfId="0" applyFont="1" applyBorder="1" applyAlignment="1">
      <alignment horizontal="center"/>
    </xf>
    <xf numFmtId="0" fontId="0" fillId="0" borderId="26" xfId="0" applyBorder="1" applyAlignment="1">
      <alignment horizontal="center"/>
    </xf>
    <xf numFmtId="0" fontId="0" fillId="0" borderId="26" xfId="0" applyFont="1" applyBorder="1" applyAlignment="1">
      <alignment horizontal="center"/>
    </xf>
    <xf numFmtId="0" fontId="13" fillId="0" borderId="0" xfId="0" applyFont="1" applyBorder="1" applyAlignment="1">
      <alignment horizontal="left" vertical="center" wrapText="1"/>
    </xf>
    <xf numFmtId="0" fontId="0" fillId="0" borderId="0" xfId="0" applyFont="1" applyAlignment="1">
      <alignment horizontal="justify" vertical="center" wrapText="1"/>
    </xf>
    <xf numFmtId="0" fontId="4" fillId="0" borderId="0" xfId="0" applyNumberFormat="1" applyFont="1" applyAlignment="1">
      <alignment horizontal="left" vertical="center" wrapText="1"/>
    </xf>
    <xf numFmtId="0" fontId="10" fillId="0" borderId="0" xfId="0" applyNumberFormat="1" applyFont="1" applyAlignment="1">
      <alignment horizontal="justify" vertical="justify" wrapText="1"/>
    </xf>
    <xf numFmtId="0" fontId="13" fillId="0" borderId="0" xfId="0" applyNumberFormat="1" applyFont="1" applyAlignment="1">
      <alignment horizontal="justify" vertical="justify" wrapText="1"/>
    </xf>
    <xf numFmtId="0" fontId="7" fillId="0" borderId="0" xfId="0" applyNumberFormat="1" applyFont="1" applyAlignment="1">
      <alignment horizontal="left" vertical="justify" wrapText="1"/>
    </xf>
    <xf numFmtId="0" fontId="10" fillId="0" borderId="0" xfId="0" applyNumberFormat="1" applyFont="1" applyAlignment="1">
      <alignment horizontal="left" vertical="justify" wrapText="1"/>
    </xf>
    <xf numFmtId="0" fontId="10" fillId="0" borderId="0" xfId="0" applyFont="1" applyAlignment="1">
      <alignment horizontal="justify" wrapText="1"/>
    </xf>
    <xf numFmtId="0" fontId="0" fillId="0" borderId="0" xfId="0" applyFont="1" applyAlignment="1">
      <alignment horizontal="justify" wrapText="1"/>
    </xf>
    <xf numFmtId="0" fontId="0" fillId="0" borderId="0" xfId="0" applyFont="1" applyAlignment="1">
      <alignment horizontal="justify" vertical="center" wrapText="1"/>
    </xf>
    <xf numFmtId="0" fontId="0" fillId="0" borderId="0" xfId="0" applyFont="1" applyBorder="1" applyAlignment="1">
      <alignment wrapText="1"/>
    </xf>
    <xf numFmtId="0" fontId="7" fillId="0" borderId="45" xfId="0" applyFont="1" applyBorder="1" applyAlignment="1">
      <alignment horizontal="center"/>
    </xf>
    <xf numFmtId="0" fontId="7" fillId="0" borderId="65" xfId="0" applyFont="1" applyBorder="1" applyAlignment="1">
      <alignment horizontal="center"/>
    </xf>
    <xf numFmtId="0" fontId="7" fillId="0" borderId="17" xfId="0" applyFont="1" applyBorder="1" applyAlignment="1">
      <alignment horizontal="center"/>
    </xf>
    <xf numFmtId="0" fontId="1" fillId="0" borderId="43"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45" xfId="0" applyFont="1" applyBorder="1" applyAlignment="1">
      <alignment horizontal="center"/>
    </xf>
    <xf numFmtId="0" fontId="0" fillId="0" borderId="65" xfId="0" applyFont="1" applyBorder="1" applyAlignment="1">
      <alignment horizontal="center"/>
    </xf>
    <xf numFmtId="0" fontId="0" fillId="0" borderId="17" xfId="0" applyFont="1" applyBorder="1" applyAlignment="1">
      <alignment horizontal="center"/>
    </xf>
    <xf numFmtId="0" fontId="10" fillId="0" borderId="45" xfId="0" applyFont="1" applyBorder="1" applyAlignment="1">
      <alignment horizontal="left" wrapText="1"/>
    </xf>
    <xf numFmtId="0" fontId="10" fillId="0" borderId="65" xfId="0" applyFont="1" applyBorder="1" applyAlignment="1">
      <alignment horizontal="left" wrapText="1"/>
    </xf>
    <xf numFmtId="0" fontId="10" fillId="0" borderId="17" xfId="0" applyFont="1" applyBorder="1" applyAlignment="1">
      <alignment horizontal="left" wrapText="1"/>
    </xf>
    <xf numFmtId="0" fontId="7" fillId="33" borderId="10" xfId="0" applyFont="1" applyFill="1" applyBorder="1" applyAlignment="1">
      <alignment horizontal="left" wrapText="1"/>
    </xf>
    <xf numFmtId="0" fontId="7" fillId="0" borderId="45"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17" xfId="0" applyFont="1" applyBorder="1" applyAlignment="1">
      <alignment horizontal="center" vertical="center" wrapText="1"/>
    </xf>
    <xf numFmtId="0" fontId="7" fillId="33" borderId="10" xfId="0" applyFont="1" applyFill="1" applyBorder="1" applyAlignment="1">
      <alignment horizontal="left"/>
    </xf>
    <xf numFmtId="0" fontId="0" fillId="0" borderId="0" xfId="0" applyFont="1" applyFill="1" applyAlignment="1">
      <alignment horizontal="justify" wrapText="1"/>
    </xf>
    <xf numFmtId="0" fontId="10" fillId="0" borderId="0" xfId="0" applyFont="1" applyFill="1" applyAlignment="1">
      <alignment horizontal="justify" wrapText="1"/>
    </xf>
    <xf numFmtId="0" fontId="0" fillId="0" borderId="0" xfId="0" applyFont="1" applyBorder="1" applyAlignment="1">
      <alignment horizontal="left"/>
    </xf>
    <xf numFmtId="0" fontId="10" fillId="0" borderId="45" xfId="0" applyFont="1" applyBorder="1" applyAlignment="1">
      <alignment horizontal="left" vertical="center" wrapText="1"/>
    </xf>
    <xf numFmtId="0" fontId="10" fillId="0" borderId="65" xfId="0" applyFont="1" applyBorder="1" applyAlignment="1">
      <alignment horizontal="left" vertical="center" wrapText="1"/>
    </xf>
    <xf numFmtId="0" fontId="10" fillId="0" borderId="17" xfId="0" applyFont="1" applyBorder="1" applyAlignment="1">
      <alignment horizontal="left" vertical="center" wrapText="1"/>
    </xf>
    <xf numFmtId="0" fontId="0" fillId="0" borderId="85" xfId="0" applyFont="1" applyBorder="1" applyAlignment="1">
      <alignment horizontal="left"/>
    </xf>
    <xf numFmtId="0" fontId="0" fillId="0" borderId="45" xfId="52" applyFont="1" applyBorder="1" applyAlignment="1">
      <alignment horizontal="left" vertical="center" wrapText="1"/>
      <protection/>
    </xf>
    <xf numFmtId="0" fontId="0" fillId="0" borderId="65" xfId="52" applyFont="1" applyBorder="1" applyAlignment="1">
      <alignment horizontal="left" vertical="center" wrapText="1"/>
      <protection/>
    </xf>
    <xf numFmtId="0" fontId="0" fillId="0" borderId="17" xfId="52" applyFont="1" applyBorder="1" applyAlignment="1">
      <alignment horizontal="left" vertical="center" wrapText="1"/>
      <protection/>
    </xf>
    <xf numFmtId="0" fontId="0" fillId="0" borderId="65" xfId="0" applyFont="1" applyBorder="1" applyAlignment="1">
      <alignment horizontal="left" vertical="center" wrapText="1"/>
    </xf>
    <xf numFmtId="0" fontId="0" fillId="0" borderId="17" xfId="0" applyFont="1" applyBorder="1" applyAlignment="1">
      <alignment horizontal="left" vertical="center" wrapText="1"/>
    </xf>
    <xf numFmtId="0" fontId="10" fillId="0" borderId="0" xfId="0" applyFont="1" applyAlignment="1">
      <alignment horizontal="left" wrapText="1"/>
    </xf>
    <xf numFmtId="0" fontId="0" fillId="0" borderId="65" xfId="0" applyFont="1" applyBorder="1" applyAlignment="1">
      <alignment horizontal="left" vertical="center"/>
    </xf>
    <xf numFmtId="0" fontId="0" fillId="0" borderId="17" xfId="0" applyFont="1" applyBorder="1" applyAlignment="1">
      <alignment horizontal="left" vertical="center"/>
    </xf>
    <xf numFmtId="0" fontId="7" fillId="33" borderId="45" xfId="0" applyFont="1" applyFill="1" applyBorder="1" applyAlignment="1">
      <alignment horizontal="left"/>
    </xf>
    <xf numFmtId="0" fontId="7" fillId="33" borderId="65" xfId="0" applyFont="1" applyFill="1" applyBorder="1" applyAlignment="1">
      <alignment horizontal="left"/>
    </xf>
    <xf numFmtId="0" fontId="7" fillId="33" borderId="17" xfId="0" applyFont="1" applyFill="1" applyBorder="1" applyAlignment="1">
      <alignment horizontal="left"/>
    </xf>
    <xf numFmtId="0" fontId="7" fillId="35" borderId="35" xfId="0" applyFont="1" applyFill="1" applyBorder="1" applyAlignment="1">
      <alignment horizontal="center"/>
    </xf>
    <xf numFmtId="0" fontId="7" fillId="35" borderId="36" xfId="0" applyFont="1" applyFill="1" applyBorder="1" applyAlignment="1">
      <alignment horizontal="center"/>
    </xf>
    <xf numFmtId="0" fontId="0" fillId="0" borderId="0" xfId="0" applyFont="1" applyBorder="1" applyAlignment="1">
      <alignment horizontal="left" wrapText="1"/>
    </xf>
    <xf numFmtId="0" fontId="7" fillId="37" borderId="31" xfId="0" applyFont="1" applyFill="1" applyBorder="1" applyAlignment="1">
      <alignment horizontal="center" vertical="center" textRotation="255" wrapText="1" readingOrder="2"/>
    </xf>
    <xf numFmtId="0" fontId="7" fillId="37" borderId="86" xfId="0" applyFont="1" applyFill="1" applyBorder="1" applyAlignment="1">
      <alignment horizontal="center" vertical="center" textRotation="255" wrapText="1" readingOrder="2"/>
    </xf>
    <xf numFmtId="0" fontId="7" fillId="33" borderId="34" xfId="0" applyFont="1" applyFill="1" applyBorder="1" applyAlignment="1">
      <alignment horizontal="center" textRotation="90" wrapText="1" readingOrder="1"/>
    </xf>
    <xf numFmtId="0" fontId="7" fillId="33" borderId="41" xfId="0" applyFont="1" applyFill="1" applyBorder="1" applyAlignment="1">
      <alignment horizontal="center" textRotation="90" wrapText="1" readingOrder="1"/>
    </xf>
    <xf numFmtId="0" fontId="7" fillId="33" borderId="37" xfId="0" applyFont="1" applyFill="1" applyBorder="1" applyAlignment="1">
      <alignment horizontal="center" textRotation="90" wrapText="1" readingOrder="1"/>
    </xf>
    <xf numFmtId="0" fontId="7" fillId="33" borderId="34" xfId="0" applyFont="1" applyFill="1" applyBorder="1" applyAlignment="1">
      <alignment horizontal="center" vertical="center" textRotation="90" wrapText="1" readingOrder="2"/>
    </xf>
    <xf numFmtId="0" fontId="7" fillId="33" borderId="41" xfId="0" applyFont="1" applyFill="1" applyBorder="1" applyAlignment="1">
      <alignment horizontal="center" vertical="center" textRotation="90" wrapText="1" readingOrder="2"/>
    </xf>
    <xf numFmtId="0" fontId="7" fillId="33" borderId="37" xfId="0" applyFont="1" applyFill="1" applyBorder="1" applyAlignment="1">
      <alignment horizontal="center" vertical="center" textRotation="90" wrapText="1" readingOrder="2"/>
    </xf>
    <xf numFmtId="0" fontId="7" fillId="40" borderId="34" xfId="0" applyFont="1" applyFill="1" applyBorder="1" applyAlignment="1">
      <alignment horizontal="center" vertical="center" textRotation="255" wrapText="1" readingOrder="2"/>
    </xf>
    <xf numFmtId="0" fontId="7" fillId="40" borderId="41" xfId="0" applyFont="1" applyFill="1" applyBorder="1" applyAlignment="1">
      <alignment horizontal="center" vertical="center" textRotation="255" wrapText="1" readingOrder="2"/>
    </xf>
    <xf numFmtId="0" fontId="7" fillId="40" borderId="37" xfId="0" applyFont="1" applyFill="1" applyBorder="1" applyAlignment="1">
      <alignment horizontal="center" vertical="center" textRotation="255" wrapText="1" readingOrder="2"/>
    </xf>
    <xf numFmtId="0" fontId="7" fillId="0" borderId="0" xfId="0" applyFont="1" applyAlignment="1">
      <alignment horizontal="left" wrapText="1"/>
    </xf>
    <xf numFmtId="0" fontId="6" fillId="0" borderId="0" xfId="0" applyFont="1" applyBorder="1" applyAlignment="1">
      <alignment horizontal="left" vertical="center"/>
    </xf>
    <xf numFmtId="0" fontId="0" fillId="0" borderId="10" xfId="0" applyBorder="1" applyAlignment="1">
      <alignment horizontal="justify" vertical="top" wrapText="1"/>
    </xf>
    <xf numFmtId="0" fontId="20" fillId="38" borderId="34" xfId="0" applyFont="1" applyFill="1" applyBorder="1" applyAlignment="1">
      <alignment horizontal="center" vertical="center" textRotation="255" wrapText="1"/>
    </xf>
    <xf numFmtId="0" fontId="20" fillId="38" borderId="37" xfId="0" applyFont="1" applyFill="1" applyBorder="1" applyAlignment="1">
      <alignment horizontal="center" vertical="center" textRotation="255" wrapText="1"/>
    </xf>
    <xf numFmtId="0" fontId="7" fillId="44" borderId="31" xfId="0" applyFont="1" applyFill="1" applyBorder="1" applyAlignment="1">
      <alignment horizontal="center" vertical="center" textRotation="255" wrapText="1" readingOrder="2"/>
    </xf>
    <xf numFmtId="0" fontId="0" fillId="0" borderId="32" xfId="0" applyBorder="1" applyAlignment="1">
      <alignment/>
    </xf>
    <xf numFmtId="0" fontId="0" fillId="0" borderId="86" xfId="0" applyBorder="1" applyAlignment="1">
      <alignment/>
    </xf>
    <xf numFmtId="0" fontId="0" fillId="0" borderId="87" xfId="0" applyBorder="1" applyAlignment="1">
      <alignment/>
    </xf>
    <xf numFmtId="0" fontId="0" fillId="0" borderId="35" xfId="0" applyBorder="1" applyAlignment="1">
      <alignment/>
    </xf>
    <xf numFmtId="0" fontId="0" fillId="0" borderId="36" xfId="0" applyBorder="1" applyAlignment="1">
      <alignment/>
    </xf>
    <xf numFmtId="0" fontId="7" fillId="36" borderId="35" xfId="0" applyFont="1" applyFill="1" applyBorder="1" applyAlignment="1">
      <alignment horizontal="center"/>
    </xf>
    <xf numFmtId="0" fontId="7" fillId="36" borderId="36" xfId="0" applyFont="1" applyFill="1" applyBorder="1" applyAlignment="1">
      <alignment horizontal="center"/>
    </xf>
    <xf numFmtId="0" fontId="0" fillId="0" borderId="45" xfId="0" applyBorder="1" applyAlignment="1">
      <alignment horizontal="justify" vertical="top" wrapText="1"/>
    </xf>
    <xf numFmtId="0" fontId="0" fillId="0" borderId="17" xfId="0" applyBorder="1" applyAlignment="1">
      <alignment horizontal="justify" vertical="top" wrapText="1"/>
    </xf>
    <xf numFmtId="0" fontId="9" fillId="0" borderId="10" xfId="0" applyFont="1" applyBorder="1" applyAlignment="1">
      <alignment horizontal="left" vertical="top" wrapText="1"/>
    </xf>
    <xf numFmtId="0" fontId="0" fillId="0" borderId="10" xfId="55" applyFont="1" applyBorder="1" applyAlignment="1">
      <alignment horizontal="center" vertical="center" wrapText="1"/>
      <protection/>
    </xf>
    <xf numFmtId="0" fontId="10" fillId="0" borderId="10" xfId="55" applyFont="1" applyBorder="1" applyAlignment="1">
      <alignment horizontal="center" vertical="center" wrapText="1"/>
      <protection/>
    </xf>
    <xf numFmtId="0" fontId="4" fillId="0" borderId="10" xfId="0" applyFont="1" applyBorder="1" applyAlignment="1">
      <alignment horizontal="center" vertical="center" wrapText="1"/>
    </xf>
    <xf numFmtId="2" fontId="9" fillId="0" borderId="10" xfId="55" applyNumberFormat="1" applyFont="1" applyBorder="1" applyAlignment="1">
      <alignment horizontal="left" vertical="center" wrapText="1"/>
      <protection/>
    </xf>
    <xf numFmtId="0" fontId="0" fillId="43" borderId="10" xfId="55" applyFont="1" applyFill="1" applyBorder="1" applyAlignment="1">
      <alignment horizontal="center" vertical="center" wrapText="1"/>
      <protection/>
    </xf>
    <xf numFmtId="0" fontId="6" fillId="0" borderId="10" xfId="55" applyFont="1" applyBorder="1" applyAlignment="1">
      <alignment horizontal="center" vertical="center"/>
      <protection/>
    </xf>
    <xf numFmtId="0" fontId="9" fillId="0" borderId="0" xfId="55" applyFont="1" applyAlignment="1">
      <alignment horizontal="left" vertical="center" wrapText="1"/>
      <protection/>
    </xf>
    <xf numFmtId="0" fontId="4" fillId="0" borderId="72" xfId="55" applyFont="1" applyBorder="1" applyAlignment="1">
      <alignment horizontal="center" vertical="center" wrapText="1"/>
      <protection/>
    </xf>
    <xf numFmtId="0" fontId="4" fillId="0" borderId="18" xfId="55" applyFont="1" applyBorder="1" applyAlignment="1">
      <alignment horizontal="center" vertical="center" wrapText="1"/>
      <protection/>
    </xf>
    <xf numFmtId="0" fontId="4" fillId="0" borderId="11" xfId="55" applyFont="1" applyBorder="1" applyAlignment="1">
      <alignment horizontal="center" vertical="center"/>
      <protection/>
    </xf>
    <xf numFmtId="0" fontId="4" fillId="0" borderId="11" xfId="55" applyFont="1" applyBorder="1" applyAlignment="1">
      <alignment horizontal="center" vertical="center" wrapText="1"/>
      <protection/>
    </xf>
    <xf numFmtId="0" fontId="4" fillId="0" borderId="10" xfId="55" applyFont="1" applyBorder="1" applyAlignment="1">
      <alignment horizontal="center" vertical="center" wrapText="1"/>
      <protection/>
    </xf>
    <xf numFmtId="0" fontId="4" fillId="0" borderId="10" xfId="55" applyFont="1" applyBorder="1" applyAlignment="1">
      <alignment horizontal="center" vertical="center"/>
      <protection/>
    </xf>
    <xf numFmtId="0" fontId="4" fillId="0" borderId="88" xfId="55" applyFont="1" applyBorder="1" applyAlignment="1">
      <alignment horizontal="center" vertical="center" wrapText="1"/>
      <protection/>
    </xf>
    <xf numFmtId="0" fontId="4" fillId="0" borderId="70" xfId="55" applyFont="1" applyBorder="1" applyAlignment="1">
      <alignment horizontal="center" vertical="center" wrapText="1"/>
      <protection/>
    </xf>
    <xf numFmtId="0" fontId="12" fillId="0" borderId="10" xfId="0" applyFont="1" applyBorder="1" applyAlignment="1">
      <alignment horizontal="left" vertical="top"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xf>
    <xf numFmtId="8" fontId="0" fillId="43" borderId="10" xfId="55" applyNumberFormat="1" applyFont="1" applyFill="1" applyBorder="1" applyAlignment="1">
      <alignment horizontal="center" vertical="center" wrapText="1"/>
      <protection/>
    </xf>
    <xf numFmtId="0" fontId="9" fillId="0" borderId="10" xfId="0" applyFont="1" applyBorder="1" applyAlignment="1">
      <alignment horizontal="left" wrapText="1"/>
    </xf>
    <xf numFmtId="0" fontId="4" fillId="33" borderId="10" xfId="0" applyFont="1" applyFill="1" applyBorder="1" applyAlignment="1">
      <alignment horizontal="center" wrapText="1"/>
    </xf>
    <xf numFmtId="0" fontId="10" fillId="0" borderId="60" xfId="55" applyFont="1" applyBorder="1" applyAlignment="1">
      <alignment horizontal="center"/>
      <protection/>
    </xf>
    <xf numFmtId="0" fontId="10" fillId="0" borderId="33" xfId="55" applyFont="1" applyBorder="1" applyAlignment="1">
      <alignment horizontal="center"/>
      <protection/>
    </xf>
    <xf numFmtId="0" fontId="12" fillId="0" borderId="45" xfId="0" applyFont="1" applyBorder="1" applyAlignment="1">
      <alignment horizontal="left" vertical="top" wrapText="1"/>
    </xf>
    <xf numFmtId="0" fontId="12" fillId="0" borderId="65" xfId="0" applyFont="1" applyBorder="1" applyAlignment="1">
      <alignment horizontal="left" vertical="top" wrapText="1"/>
    </xf>
    <xf numFmtId="0" fontId="12" fillId="0" borderId="17" xfId="0" applyFont="1" applyBorder="1" applyAlignment="1">
      <alignment horizontal="left" vertical="top" wrapText="1"/>
    </xf>
    <xf numFmtId="0" fontId="10" fillId="0" borderId="89" xfId="55" applyFont="1" applyBorder="1" applyAlignment="1">
      <alignment horizontal="center"/>
      <protection/>
    </xf>
    <xf numFmtId="0" fontId="10" fillId="0" borderId="90" xfId="55" applyFont="1" applyBorder="1" applyAlignment="1">
      <alignment horizontal="center"/>
      <protection/>
    </xf>
    <xf numFmtId="2" fontId="11" fillId="0" borderId="91" xfId="55" applyNumberFormat="1" applyFont="1" applyBorder="1" applyAlignment="1">
      <alignment horizontal="left" vertical="center" wrapText="1"/>
      <protection/>
    </xf>
    <xf numFmtId="2" fontId="11" fillId="0" borderId="71" xfId="55" applyNumberFormat="1" applyFont="1" applyBorder="1" applyAlignment="1">
      <alignment horizontal="left" vertical="center" wrapText="1"/>
      <protection/>
    </xf>
    <xf numFmtId="2" fontId="11" fillId="0" borderId="92" xfId="55" applyNumberFormat="1" applyFont="1" applyBorder="1" applyAlignment="1">
      <alignment horizontal="left" vertical="center" wrapText="1"/>
      <protection/>
    </xf>
    <xf numFmtId="0" fontId="0" fillId="0" borderId="73" xfId="55" applyFont="1" applyBorder="1" applyAlignment="1">
      <alignment horizontal="center"/>
      <protection/>
    </xf>
    <xf numFmtId="0" fontId="0" fillId="0" borderId="51" xfId="55" applyFont="1" applyBorder="1" applyAlignment="1">
      <alignment horizontal="center"/>
      <protection/>
    </xf>
    <xf numFmtId="0" fontId="0" fillId="0" borderId="93" xfId="55" applyFont="1" applyBorder="1" applyAlignment="1">
      <alignment horizontal="center"/>
      <protection/>
    </xf>
    <xf numFmtId="0" fontId="10" fillId="0" borderId="94" xfId="55" applyFont="1" applyBorder="1" applyAlignment="1">
      <alignment horizontal="left" vertical="center" wrapText="1"/>
      <protection/>
    </xf>
    <xf numFmtId="0" fontId="10" fillId="0" borderId="95" xfId="55" applyFont="1" applyBorder="1" applyAlignment="1">
      <alignment horizontal="left" vertical="center" wrapText="1"/>
      <protection/>
    </xf>
    <xf numFmtId="0" fontId="10" fillId="0" borderId="96" xfId="55" applyFont="1" applyBorder="1" applyAlignment="1">
      <alignment horizontal="left" vertical="center" wrapText="1"/>
      <protection/>
    </xf>
    <xf numFmtId="0" fontId="0" fillId="0" borderId="94" xfId="55" applyFont="1" applyBorder="1" applyAlignment="1">
      <alignment horizontal="center"/>
      <protection/>
    </xf>
    <xf numFmtId="0" fontId="0" fillId="0" borderId="95" xfId="55" applyFont="1" applyBorder="1" applyAlignment="1">
      <alignment horizontal="center"/>
      <protection/>
    </xf>
    <xf numFmtId="0" fontId="0" fillId="0" borderId="96" xfId="55" applyFont="1" applyBorder="1" applyAlignment="1">
      <alignment horizontal="center"/>
      <protection/>
    </xf>
    <xf numFmtId="0" fontId="10" fillId="0" borderId="38" xfId="55" applyFont="1" applyBorder="1" applyAlignment="1">
      <alignment horizontal="left" vertical="center" wrapText="1"/>
      <protection/>
    </xf>
    <xf numFmtId="0" fontId="0" fillId="0" borderId="60" xfId="0" applyBorder="1" applyAlignment="1">
      <alignment/>
    </xf>
    <xf numFmtId="0" fontId="0" fillId="0" borderId="33" xfId="0" applyBorder="1" applyAlignment="1">
      <alignment/>
    </xf>
    <xf numFmtId="4" fontId="0" fillId="0" borderId="88" xfId="55" applyNumberFormat="1" applyFont="1" applyBorder="1" applyAlignment="1">
      <alignment horizontal="center" vertical="center"/>
      <protection/>
    </xf>
    <xf numFmtId="4" fontId="0" fillId="0" borderId="70" xfId="55" applyNumberFormat="1" applyFont="1" applyBorder="1" applyAlignment="1">
      <alignment horizontal="center" vertical="center"/>
      <protection/>
    </xf>
    <xf numFmtId="4" fontId="0" fillId="0" borderId="97" xfId="55" applyNumberFormat="1" applyFont="1" applyBorder="1" applyAlignment="1">
      <alignment horizontal="center" vertical="center"/>
      <protection/>
    </xf>
    <xf numFmtId="2" fontId="7" fillId="0" borderId="72" xfId="55" applyNumberFormat="1" applyFont="1" applyBorder="1" applyAlignment="1">
      <alignment horizontal="left" vertical="center" wrapText="1"/>
      <protection/>
    </xf>
    <xf numFmtId="2" fontId="0" fillId="0" borderId="18" xfId="55" applyNumberFormat="1" applyFont="1" applyBorder="1" applyAlignment="1">
      <alignment horizontal="left" vertical="center" wrapText="1"/>
      <protection/>
    </xf>
    <xf numFmtId="2" fontId="0" fillId="0" borderId="16" xfId="55" applyNumberFormat="1" applyFont="1" applyBorder="1" applyAlignment="1">
      <alignment horizontal="left" vertical="center" wrapText="1"/>
      <protection/>
    </xf>
    <xf numFmtId="0" fontId="0" fillId="0" borderId="11" xfId="55" applyFont="1" applyBorder="1" applyAlignment="1">
      <alignment horizontal="center"/>
      <protection/>
    </xf>
    <xf numFmtId="0" fontId="0" fillId="0" borderId="10" xfId="55" applyFont="1" applyBorder="1" applyAlignment="1">
      <alignment horizontal="center"/>
      <protection/>
    </xf>
    <xf numFmtId="0" fontId="0" fillId="0" borderId="12" xfId="55" applyFont="1" applyBorder="1" applyAlignment="1">
      <alignment horizontal="center"/>
      <protection/>
    </xf>
    <xf numFmtId="0" fontId="10" fillId="0" borderId="73" xfId="55" applyFont="1" applyBorder="1" applyAlignment="1">
      <alignment horizontal="center"/>
      <protection/>
    </xf>
    <xf numFmtId="0" fontId="10" fillId="0" borderId="20" xfId="55" applyFont="1" applyBorder="1" applyAlignment="1">
      <alignment horizontal="center"/>
      <protection/>
    </xf>
    <xf numFmtId="0" fontId="10" fillId="0" borderId="98" xfId="55" applyFont="1" applyBorder="1" applyAlignment="1">
      <alignment horizontal="center"/>
      <protection/>
    </xf>
    <xf numFmtId="0" fontId="10" fillId="0" borderId="99" xfId="55" applyFont="1" applyBorder="1" applyAlignment="1">
      <alignment horizontal="center"/>
      <protection/>
    </xf>
    <xf numFmtId="0" fontId="10" fillId="0" borderId="10" xfId="55" applyFont="1" applyBorder="1" applyAlignment="1">
      <alignment horizontal="left" vertical="center" wrapText="1"/>
      <protection/>
    </xf>
    <xf numFmtId="0" fontId="10" fillId="0" borderId="15" xfId="55" applyFont="1" applyBorder="1" applyAlignment="1">
      <alignment horizontal="left" vertical="center" wrapText="1"/>
      <protection/>
    </xf>
    <xf numFmtId="0" fontId="10" fillId="0" borderId="51" xfId="55" applyFont="1" applyBorder="1" applyAlignment="1">
      <alignment horizontal="center"/>
      <protection/>
    </xf>
    <xf numFmtId="0" fontId="10" fillId="0" borderId="93" xfId="55" applyFont="1" applyBorder="1" applyAlignment="1">
      <alignment horizontal="center"/>
      <protection/>
    </xf>
    <xf numFmtId="0" fontId="0" fillId="0" borderId="73" xfId="55" applyFont="1" applyBorder="1" applyAlignment="1">
      <alignment horizontal="center" vertical="center"/>
      <protection/>
    </xf>
    <xf numFmtId="0" fontId="0" fillId="0" borderId="51" xfId="55" applyFont="1" applyBorder="1" applyAlignment="1">
      <alignment horizontal="center" vertical="center"/>
      <protection/>
    </xf>
    <xf numFmtId="0" fontId="0" fillId="0" borderId="93" xfId="55" applyFont="1" applyBorder="1" applyAlignment="1">
      <alignment horizontal="center" vertical="center"/>
      <protection/>
    </xf>
    <xf numFmtId="0" fontId="0" fillId="0" borderId="73" xfId="55" applyFont="1" applyBorder="1" applyAlignment="1">
      <alignment horizontal="center" vertical="center"/>
      <protection/>
    </xf>
    <xf numFmtId="0" fontId="0" fillId="0" borderId="20" xfId="55" applyFont="1" applyBorder="1" applyAlignment="1">
      <alignment horizontal="center" vertical="center"/>
      <protection/>
    </xf>
    <xf numFmtId="0" fontId="10" fillId="0" borderId="43" xfId="55" applyFont="1" applyBorder="1" applyAlignment="1">
      <alignment horizontal="left" vertical="center" wrapText="1"/>
      <protection/>
    </xf>
    <xf numFmtId="0" fontId="10" fillId="0" borderId="20" xfId="55" applyFont="1" applyBorder="1" applyAlignment="1">
      <alignment horizontal="left" vertical="center" wrapText="1"/>
      <protection/>
    </xf>
    <xf numFmtId="0" fontId="0" fillId="0" borderId="43" xfId="55" applyFont="1" applyBorder="1" applyAlignment="1">
      <alignment horizontal="center" vertical="center"/>
      <protection/>
    </xf>
    <xf numFmtId="0" fontId="4" fillId="0" borderId="45"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17" xfId="0" applyFont="1" applyBorder="1" applyAlignment="1">
      <alignment horizontal="center" vertical="center" wrapText="1"/>
    </xf>
    <xf numFmtId="0" fontId="9" fillId="0" borderId="45" xfId="0" applyFont="1" applyBorder="1" applyAlignment="1">
      <alignment horizontal="left" vertical="top" wrapText="1"/>
    </xf>
    <xf numFmtId="0" fontId="9" fillId="0" borderId="65" xfId="0" applyFont="1" applyBorder="1" applyAlignment="1">
      <alignment horizontal="left" vertical="top" wrapText="1"/>
    </xf>
    <xf numFmtId="0" fontId="9" fillId="0" borderId="17" xfId="0" applyFont="1" applyBorder="1" applyAlignment="1">
      <alignment horizontal="left" vertical="top" wrapText="1"/>
    </xf>
    <xf numFmtId="2" fontId="7" fillId="0" borderId="18" xfId="55" applyNumberFormat="1" applyFont="1" applyBorder="1" applyAlignment="1">
      <alignment horizontal="left" vertical="center" wrapText="1"/>
      <protection/>
    </xf>
    <xf numFmtId="2" fontId="7" fillId="0" borderId="16" xfId="55" applyNumberFormat="1" applyFont="1" applyBorder="1" applyAlignment="1">
      <alignment horizontal="left" vertical="center" wrapText="1"/>
      <protection/>
    </xf>
    <xf numFmtId="4" fontId="0" fillId="0" borderId="73" xfId="55" applyNumberFormat="1" applyFont="1" applyBorder="1" applyAlignment="1">
      <alignment horizontal="center" vertical="center"/>
      <protection/>
    </xf>
    <xf numFmtId="4" fontId="0" fillId="0" borderId="98" xfId="55" applyNumberFormat="1" applyFont="1" applyBorder="1" applyAlignment="1">
      <alignment horizontal="center" vertical="center"/>
      <protection/>
    </xf>
    <xf numFmtId="0" fontId="0" fillId="0" borderId="89" xfId="55" applyFont="1" applyBorder="1" applyAlignment="1">
      <alignment horizontal="center" vertical="center"/>
      <protection/>
    </xf>
    <xf numFmtId="0" fontId="0" fillId="0" borderId="90" xfId="55" applyFont="1" applyBorder="1" applyAlignment="1">
      <alignment horizontal="center" vertical="center"/>
      <protection/>
    </xf>
    <xf numFmtId="0" fontId="6" fillId="0" borderId="38" xfId="55" applyFont="1" applyFill="1" applyBorder="1" applyAlignment="1">
      <alignment horizontal="center" vertical="center" wrapText="1"/>
      <protection/>
    </xf>
    <xf numFmtId="0" fontId="6" fillId="0" borderId="60" xfId="55" applyFont="1" applyFill="1" applyBorder="1" applyAlignment="1">
      <alignment horizontal="center" vertical="center" wrapText="1"/>
      <protection/>
    </xf>
    <xf numFmtId="0" fontId="6" fillId="0" borderId="33" xfId="55" applyFont="1" applyFill="1" applyBorder="1" applyAlignment="1">
      <alignment horizontal="center" vertical="center" wrapText="1"/>
      <protection/>
    </xf>
    <xf numFmtId="0" fontId="0" fillId="0" borderId="98" xfId="55" applyFont="1" applyBorder="1" applyAlignment="1">
      <alignment horizontal="center" vertical="center"/>
      <protection/>
    </xf>
    <xf numFmtId="4" fontId="0" fillId="0" borderId="20" xfId="55" applyNumberFormat="1" applyFont="1" applyBorder="1" applyAlignment="1">
      <alignment horizontal="center" vertical="center"/>
      <protection/>
    </xf>
    <xf numFmtId="4" fontId="0" fillId="0" borderId="73" xfId="55" applyNumberFormat="1" applyFont="1" applyBorder="1" applyAlignment="1">
      <alignment vertical="center"/>
      <protection/>
    </xf>
    <xf numFmtId="4" fontId="0" fillId="0" borderId="20" xfId="55" applyNumberFormat="1" applyFont="1" applyBorder="1" applyAlignment="1">
      <alignment vertical="center"/>
      <protection/>
    </xf>
    <xf numFmtId="4" fontId="0" fillId="0" borderId="43" xfId="55" applyNumberFormat="1" applyFont="1" applyBorder="1" applyAlignment="1">
      <alignment horizontal="center" vertical="center"/>
      <protection/>
    </xf>
    <xf numFmtId="4" fontId="0" fillId="0" borderId="93" xfId="0" applyNumberFormat="1" applyBorder="1" applyAlignment="1">
      <alignment vertical="center"/>
    </xf>
    <xf numFmtId="4" fontId="0" fillId="0" borderId="43" xfId="55" applyNumberFormat="1" applyFont="1" applyBorder="1" applyAlignment="1">
      <alignment vertical="center"/>
      <protection/>
    </xf>
    <xf numFmtId="4" fontId="0" fillId="0" borderId="51" xfId="55" applyNumberFormat="1" applyFont="1" applyBorder="1" applyAlignment="1">
      <alignment vertical="center"/>
      <protection/>
    </xf>
    <xf numFmtId="4" fontId="0" fillId="0" borderId="11" xfId="55" applyNumberFormat="1" applyFont="1" applyBorder="1" applyAlignment="1">
      <alignment horizontal="center" vertical="center"/>
      <protection/>
    </xf>
    <xf numFmtId="4" fontId="0" fillId="0" borderId="10" xfId="55" applyNumberFormat="1" applyFont="1" applyBorder="1" applyAlignment="1">
      <alignment horizontal="center" vertical="center"/>
      <protection/>
    </xf>
    <xf numFmtId="4" fontId="0" fillId="0" borderId="12" xfId="55" applyNumberFormat="1" applyFont="1" applyBorder="1" applyAlignment="1">
      <alignment horizontal="center" vertical="center"/>
      <protection/>
    </xf>
    <xf numFmtId="0" fontId="12" fillId="0" borderId="38" xfId="0" applyFont="1" applyBorder="1" applyAlignment="1">
      <alignment horizontal="left" vertical="top" wrapText="1"/>
    </xf>
    <xf numFmtId="0" fontId="0" fillId="0" borderId="60" xfId="0" applyBorder="1" applyAlignment="1">
      <alignment/>
    </xf>
    <xf numFmtId="0" fontId="0" fillId="0" borderId="33" xfId="0" applyBorder="1" applyAlignment="1">
      <alignment/>
    </xf>
    <xf numFmtId="0" fontId="9" fillId="0" borderId="38" xfId="0" applyFont="1" applyBorder="1" applyAlignment="1">
      <alignment horizontal="left" vertical="top" wrapText="1"/>
    </xf>
    <xf numFmtId="0" fontId="0" fillId="0" borderId="60" xfId="0" applyFont="1" applyBorder="1" applyAlignment="1">
      <alignment horizontal="left" vertical="top" wrapText="1"/>
    </xf>
    <xf numFmtId="0" fontId="0" fillId="0" borderId="33" xfId="0" applyFont="1" applyBorder="1" applyAlignment="1">
      <alignment horizontal="left" vertical="top" wrapText="1"/>
    </xf>
    <xf numFmtId="4" fontId="0" fillId="0" borderId="93" xfId="55" applyNumberFormat="1" applyFont="1" applyBorder="1" applyAlignment="1">
      <alignment horizontal="center" vertical="center"/>
      <protection/>
    </xf>
    <xf numFmtId="4" fontId="0" fillId="0" borderId="51" xfId="55" applyNumberFormat="1" applyFont="1" applyBorder="1" applyAlignment="1">
      <alignment horizontal="center" vertical="center"/>
      <protection/>
    </xf>
    <xf numFmtId="0" fontId="4" fillId="3" borderId="45" xfId="0" applyFont="1" applyFill="1" applyBorder="1" applyAlignment="1">
      <alignment horizontal="center" vertical="center" wrapText="1"/>
    </xf>
    <xf numFmtId="0" fontId="4" fillId="3" borderId="65" xfId="0" applyFont="1" applyFill="1" applyBorder="1" applyAlignment="1">
      <alignment horizontal="center" vertical="center" wrapText="1"/>
    </xf>
    <xf numFmtId="0" fontId="4" fillId="3" borderId="17" xfId="0" applyFont="1" applyFill="1" applyBorder="1" applyAlignment="1">
      <alignment horizontal="center" vertical="center" wrapText="1"/>
    </xf>
    <xf numFmtId="4" fontId="10" fillId="0" borderId="10" xfId="55" applyNumberFormat="1" applyFont="1" applyBorder="1" applyAlignment="1">
      <alignment horizontal="center" vertical="center" wrapText="1"/>
      <protection/>
    </xf>
    <xf numFmtId="0" fontId="10" fillId="0" borderId="45" xfId="55" applyFont="1" applyBorder="1" applyAlignment="1">
      <alignment/>
      <protection/>
    </xf>
    <xf numFmtId="0" fontId="10" fillId="0" borderId="65" xfId="0" applyFont="1" applyBorder="1" applyAlignment="1">
      <alignment/>
    </xf>
    <xf numFmtId="0" fontId="10" fillId="0" borderId="11" xfId="55" applyFont="1" applyBorder="1" applyAlignment="1">
      <alignment horizontal="center" vertical="center"/>
      <protection/>
    </xf>
    <xf numFmtId="0" fontId="10" fillId="0" borderId="10" xfId="55" applyFont="1" applyBorder="1" applyAlignment="1">
      <alignment horizontal="center" vertical="center"/>
      <protection/>
    </xf>
    <xf numFmtId="0" fontId="10" fillId="0" borderId="12" xfId="55" applyFont="1" applyBorder="1" applyAlignment="1">
      <alignment horizontal="center" vertical="center"/>
      <protection/>
    </xf>
    <xf numFmtId="0" fontId="10" fillId="0" borderId="88" xfId="55" applyFont="1" applyBorder="1" applyAlignment="1">
      <alignment horizontal="center" vertical="center"/>
      <protection/>
    </xf>
    <xf numFmtId="0" fontId="10" fillId="0" borderId="70" xfId="55" applyFont="1" applyBorder="1" applyAlignment="1">
      <alignment horizontal="center" vertical="center"/>
      <protection/>
    </xf>
    <xf numFmtId="0" fontId="10" fillId="0" borderId="97" xfId="55" applyFont="1" applyBorder="1" applyAlignment="1">
      <alignment horizontal="center" vertical="center"/>
      <protection/>
    </xf>
    <xf numFmtId="0" fontId="10" fillId="0" borderId="45"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0" xfId="0" applyFont="1" applyBorder="1" applyAlignment="1">
      <alignment horizontal="center" vertical="center" wrapText="1"/>
    </xf>
    <xf numFmtId="0" fontId="12" fillId="0" borderId="45" xfId="0" applyFont="1" applyFill="1" applyBorder="1" applyAlignment="1">
      <alignment horizontal="left" vertical="top" wrapText="1"/>
    </xf>
    <xf numFmtId="0" fontId="12" fillId="0" borderId="65" xfId="0" applyFont="1" applyFill="1" applyBorder="1" applyAlignment="1">
      <alignment horizontal="left" vertical="top" wrapText="1"/>
    </xf>
    <xf numFmtId="0" fontId="12" fillId="0" borderId="17" xfId="0" applyFont="1" applyFill="1" applyBorder="1" applyAlignment="1">
      <alignment horizontal="left" vertical="top" wrapText="1"/>
    </xf>
    <xf numFmtId="0" fontId="4" fillId="3" borderId="45" xfId="0" applyFont="1" applyFill="1" applyBorder="1" applyAlignment="1">
      <alignment horizontal="center" wrapText="1"/>
    </xf>
    <xf numFmtId="0" fontId="4" fillId="3" borderId="65" xfId="0" applyFont="1" applyFill="1" applyBorder="1" applyAlignment="1">
      <alignment horizontal="center" wrapText="1"/>
    </xf>
    <xf numFmtId="0" fontId="4" fillId="3" borderId="17" xfId="0" applyFont="1" applyFill="1" applyBorder="1" applyAlignment="1">
      <alignment horizontal="center" wrapText="1"/>
    </xf>
    <xf numFmtId="0" fontId="10" fillId="0" borderId="45" xfId="55" applyFont="1" applyBorder="1" applyAlignment="1">
      <alignment horizontal="center" vertical="center" wrapText="1"/>
      <protection/>
    </xf>
    <xf numFmtId="0" fontId="10" fillId="0" borderId="65" xfId="55" applyFont="1" applyBorder="1" applyAlignment="1">
      <alignment horizontal="center" vertical="center" wrapText="1"/>
      <protection/>
    </xf>
    <xf numFmtId="0" fontId="10" fillId="0" borderId="17" xfId="55" applyFont="1" applyBorder="1" applyAlignment="1">
      <alignment horizontal="center" vertical="center" wrapText="1"/>
      <protection/>
    </xf>
    <xf numFmtId="4" fontId="10" fillId="0" borderId="45" xfId="55" applyNumberFormat="1" applyFont="1" applyBorder="1" applyAlignment="1">
      <alignment horizontal="center" vertical="center" wrapText="1"/>
      <protection/>
    </xf>
    <xf numFmtId="0" fontId="4" fillId="3" borderId="10" xfId="0" applyFont="1" applyFill="1" applyBorder="1" applyAlignment="1">
      <alignment horizontal="center" wrapText="1"/>
    </xf>
    <xf numFmtId="0" fontId="11" fillId="0" borderId="0" xfId="0" applyFont="1" applyAlignment="1">
      <alignment horizontal="left" vertical="center" wrapText="1"/>
    </xf>
    <xf numFmtId="0" fontId="7" fillId="33" borderId="10" xfId="56" applyFont="1" applyFill="1" applyBorder="1" applyAlignment="1">
      <alignment horizontal="center" vertical="center"/>
      <protection/>
    </xf>
    <xf numFmtId="0" fontId="0" fillId="0" borderId="0" xfId="0"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7" fillId="0" borderId="0" xfId="54" applyFont="1" applyAlignment="1">
      <alignment horizontal="left" vertical="center" wrapText="1"/>
      <protection/>
    </xf>
    <xf numFmtId="0" fontId="13" fillId="33" borderId="10" xfId="56" applyFont="1" applyFill="1" applyBorder="1" applyAlignment="1">
      <alignment horizontal="center" vertical="center" wrapText="1"/>
      <protection/>
    </xf>
    <xf numFmtId="0" fontId="7" fillId="0" borderId="10" xfId="54" applyFont="1" applyFill="1" applyBorder="1" applyAlignment="1">
      <alignment horizontal="left" vertical="center" wrapText="1"/>
      <protection/>
    </xf>
    <xf numFmtId="3" fontId="0" fillId="0" borderId="10" xfId="54" applyNumberFormat="1" applyFont="1" applyBorder="1" applyAlignment="1">
      <alignment horizontal="justify" vertical="center" wrapText="1"/>
      <protection/>
    </xf>
    <xf numFmtId="0" fontId="7" fillId="0" borderId="0" xfId="54" applyFont="1" applyBorder="1" applyAlignment="1">
      <alignment horizontal="left" vertical="center" wrapText="1"/>
      <protection/>
    </xf>
    <xf numFmtId="0" fontId="7" fillId="39" borderId="10" xfId="54" applyFont="1" applyFill="1" applyBorder="1" applyAlignment="1">
      <alignment horizontal="center" vertical="center" wrapText="1"/>
      <protection/>
    </xf>
    <xf numFmtId="3" fontId="13" fillId="0" borderId="10" xfId="54" applyNumberFormat="1" applyFont="1" applyBorder="1" applyAlignment="1">
      <alignment horizontal="justify" vertical="center" wrapText="1"/>
      <protection/>
    </xf>
    <xf numFmtId="0" fontId="7" fillId="40" borderId="10" xfId="54" applyFont="1" applyFill="1" applyBorder="1" applyAlignment="1">
      <alignment horizontal="center" vertical="center" wrapText="1"/>
      <protection/>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7" fillId="0" borderId="10" xfId="54" applyFont="1" applyBorder="1" applyAlignment="1">
      <alignment horizontal="center" vertical="center" wrapText="1"/>
      <protection/>
    </xf>
    <xf numFmtId="0" fontId="9" fillId="0" borderId="0" xfId="0" applyFont="1" applyFill="1" applyAlignment="1">
      <alignment horizontal="left" vertical="center" wrapText="1"/>
    </xf>
    <xf numFmtId="0" fontId="9" fillId="0" borderId="0" xfId="0" applyFont="1" applyAlignment="1">
      <alignment horizontal="left" vertical="center" wrapText="1"/>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_Arkusz1" xfId="53"/>
    <cellStyle name="Normalny_Efektywnosc_zatrudnieniowa_GWP_Tabela do Sprawozdania" xfId="54"/>
    <cellStyle name="Normalny_Projekty ponadnardowoe i innowacyjne_monitoring" xfId="55"/>
    <cellStyle name="Normalny_załącznik_wskaźniki1708" xfId="56"/>
    <cellStyle name="Obliczenia" xfId="57"/>
    <cellStyle name="Followed Hyperlink" xfId="58"/>
    <cellStyle name="Percent" xfId="59"/>
    <cellStyle name="Suma" xfId="60"/>
    <cellStyle name="Tekst objaśnienia" xfId="61"/>
    <cellStyle name="Tekst ostrzeżenia" xfId="62"/>
    <cellStyle name="Tytuł" xfId="63"/>
    <cellStyle name="Uwaga" xfId="64"/>
    <cellStyle name="Currency" xfId="65"/>
    <cellStyle name="Currency [0]" xfId="66"/>
    <cellStyle name="Zły"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up.local\wymiana\Wydzia&#322;y\WUP.IX.D\Sprawozdawczo&#347;&#263;%20-%20MRR\Sprawozdanie%20roczne%202013\Priorytet%20VI\VI%20-%202013%20za&#322;aczniki.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up.local\wymiana\Wydzia&#322;y\WUP.IX.D\Sprawozdawczo&#347;&#263;%20-%20MRR\Sprawozdanie%20roczne%202013\Priorytet%20VIII\VIII%20Formularz_Priorytet_Zalaczniki_styczen_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up.local\wymiana\Wydzia&#322;y\WUP.IX.D\Sprawozdawczo&#347;&#263;%20-%20MRR\Sprawozdanie%20roczne%202013\Priorytet%20VII\VII%202013%20rok%20%20Formularz_Priorytet_Zalaczniki_styczen_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up.local\wymiana\Wydzia&#322;y\WUP.IX.D\Sprawozdawczo&#347;&#263;%20-%20MRR\Sprawozdanie%20roczne%202013\Priorytet%20IX\IX%20Za&#322;&#261;czniki%20do%20sprawozdania%20rocznego%20za%202013%20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Ł 1"/>
      <sheetName val="ZAŁ 2"/>
      <sheetName val="ZAŁ 4"/>
      <sheetName val="ZAŁ 3"/>
      <sheetName val="ZAŁ 5"/>
      <sheetName val="ZAŁ 6"/>
      <sheetName val="ZAŁ 7"/>
      <sheetName val="ZAŁ 8"/>
      <sheetName val="ZAŁ 9"/>
      <sheetName val="ZAŁ 10"/>
    </sheetNames>
    <sheetDataSet>
      <sheetData sheetId="7">
        <row r="9">
          <cell r="D9">
            <v>1674</v>
          </cell>
        </row>
        <row r="10">
          <cell r="D10">
            <v>277</v>
          </cell>
        </row>
        <row r="11">
          <cell r="D11">
            <v>46</v>
          </cell>
        </row>
        <row r="12">
          <cell r="D12">
            <v>42</v>
          </cell>
        </row>
        <row r="14">
          <cell r="C14">
            <v>10</v>
          </cell>
          <cell r="D14">
            <v>32</v>
          </cell>
        </row>
        <row r="15">
          <cell r="D15">
            <v>4</v>
          </cell>
        </row>
        <row r="16">
          <cell r="D16">
            <v>0</v>
          </cell>
        </row>
        <row r="17">
          <cell r="D17">
            <v>0</v>
          </cell>
        </row>
        <row r="18">
          <cell r="D18">
            <v>2</v>
          </cell>
        </row>
        <row r="19">
          <cell r="D19">
            <v>1431</v>
          </cell>
        </row>
        <row r="20">
          <cell r="D20">
            <v>872</v>
          </cell>
        </row>
        <row r="21">
          <cell r="D21">
            <v>117</v>
          </cell>
        </row>
        <row r="25">
          <cell r="D25">
            <v>8</v>
          </cell>
        </row>
        <row r="26">
          <cell r="D26">
            <v>1</v>
          </cell>
        </row>
        <row r="27">
          <cell r="D27">
            <v>0</v>
          </cell>
        </row>
        <row r="28">
          <cell r="D28">
            <v>17</v>
          </cell>
        </row>
        <row r="29">
          <cell r="D29">
            <v>141</v>
          </cell>
        </row>
        <row r="30">
          <cell r="D30">
            <v>23</v>
          </cell>
        </row>
        <row r="31">
          <cell r="D31">
            <v>21</v>
          </cell>
        </row>
        <row r="33">
          <cell r="C33">
            <v>7</v>
          </cell>
          <cell r="D33">
            <v>14</v>
          </cell>
        </row>
        <row r="34">
          <cell r="D34">
            <v>2</v>
          </cell>
        </row>
        <row r="35">
          <cell r="D35">
            <v>0</v>
          </cell>
        </row>
        <row r="36">
          <cell r="D36">
            <v>0</v>
          </cell>
        </row>
        <row r="37">
          <cell r="D37">
            <v>1</v>
          </cell>
        </row>
        <row r="38">
          <cell r="D38">
            <v>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ZAŁ 1"/>
      <sheetName val="ZAŁ 2"/>
      <sheetName val="ZAŁ 3"/>
      <sheetName val="ZAŁ 4"/>
      <sheetName val="ZAŁ 5"/>
      <sheetName val="ZAŁ 6"/>
      <sheetName val="ZAŁ 7"/>
      <sheetName val="ZAŁ 8"/>
      <sheetName val="ZAŁ 9"/>
      <sheetName val="ZAŁ 10"/>
    </sheetNames>
    <sheetDataSet>
      <sheetData sheetId="7">
        <row r="9">
          <cell r="D9">
            <v>2181</v>
          </cell>
        </row>
        <row r="10">
          <cell r="D10">
            <v>584</v>
          </cell>
        </row>
        <row r="11">
          <cell r="D11">
            <v>64</v>
          </cell>
        </row>
        <row r="12">
          <cell r="D12">
            <v>62</v>
          </cell>
        </row>
        <row r="14">
          <cell r="C14">
            <v>6</v>
          </cell>
          <cell r="D14">
            <v>56</v>
          </cell>
        </row>
        <row r="15">
          <cell r="D15">
            <v>0</v>
          </cell>
        </row>
        <row r="17">
          <cell r="D17">
            <v>2</v>
          </cell>
        </row>
        <row r="18">
          <cell r="D18">
            <v>0</v>
          </cell>
        </row>
        <row r="19">
          <cell r="D19">
            <v>1799</v>
          </cell>
        </row>
        <row r="20">
          <cell r="D20">
            <v>1310</v>
          </cell>
        </row>
        <row r="21">
          <cell r="D21">
            <v>223</v>
          </cell>
        </row>
        <row r="25">
          <cell r="D25">
            <v>9</v>
          </cell>
        </row>
        <row r="26">
          <cell r="D26">
            <v>0</v>
          </cell>
        </row>
        <row r="27">
          <cell r="D27">
            <v>0</v>
          </cell>
        </row>
        <row r="28">
          <cell r="D28">
            <v>10</v>
          </cell>
        </row>
        <row r="29">
          <cell r="D29">
            <v>51</v>
          </cell>
        </row>
        <row r="30">
          <cell r="D30">
            <v>0</v>
          </cell>
        </row>
        <row r="31">
          <cell r="D31">
            <v>0</v>
          </cell>
        </row>
        <row r="33">
          <cell r="C33">
            <v>0</v>
          </cell>
          <cell r="D33">
            <v>0</v>
          </cell>
        </row>
        <row r="34">
          <cell r="D34">
            <v>0</v>
          </cell>
        </row>
        <row r="35">
          <cell r="D35">
            <v>0</v>
          </cell>
        </row>
        <row r="36">
          <cell r="D36">
            <v>0</v>
          </cell>
        </row>
        <row r="37">
          <cell r="D37">
            <v>0</v>
          </cell>
        </row>
        <row r="38">
          <cell r="D3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ZAŁ 1"/>
      <sheetName val="ZAŁ 2"/>
      <sheetName val="ZAŁ 3"/>
      <sheetName val="ZAŁ 4"/>
      <sheetName val="ZAŁ 5"/>
      <sheetName val="ZAŁ 6"/>
      <sheetName val="ZAŁ 7"/>
      <sheetName val="ZAŁ 8"/>
      <sheetName val="ZAŁ 9"/>
      <sheetName val="ZAŁ 10"/>
    </sheetNames>
    <sheetDataSet>
      <sheetData sheetId="7">
        <row r="9">
          <cell r="D9">
            <v>1499</v>
          </cell>
        </row>
        <row r="10">
          <cell r="D10">
            <v>128</v>
          </cell>
        </row>
        <row r="11">
          <cell r="D11">
            <v>32</v>
          </cell>
        </row>
        <row r="12">
          <cell r="D12">
            <v>30</v>
          </cell>
        </row>
        <row r="14">
          <cell r="C14">
            <v>13</v>
          </cell>
          <cell r="D14">
            <v>17</v>
          </cell>
        </row>
        <row r="15">
          <cell r="D15">
            <v>2</v>
          </cell>
        </row>
        <row r="16">
          <cell r="D16">
            <v>0</v>
          </cell>
        </row>
        <row r="17">
          <cell r="D17">
            <v>0</v>
          </cell>
        </row>
        <row r="18">
          <cell r="D18">
            <v>4</v>
          </cell>
        </row>
        <row r="19">
          <cell r="D19">
            <v>1381</v>
          </cell>
        </row>
        <row r="20">
          <cell r="D20">
            <v>858</v>
          </cell>
        </row>
        <row r="21">
          <cell r="D21">
            <v>95</v>
          </cell>
        </row>
        <row r="25">
          <cell r="D25">
            <v>11</v>
          </cell>
        </row>
        <row r="26">
          <cell r="D26">
            <v>1</v>
          </cell>
        </row>
        <row r="27">
          <cell r="D27">
            <v>0</v>
          </cell>
        </row>
        <row r="28">
          <cell r="D28">
            <v>16</v>
          </cell>
        </row>
        <row r="29">
          <cell r="D29">
            <v>55</v>
          </cell>
        </row>
        <row r="30">
          <cell r="D30">
            <v>10</v>
          </cell>
        </row>
        <row r="31">
          <cell r="D31">
            <v>7</v>
          </cell>
        </row>
        <row r="33">
          <cell r="C33">
            <v>4</v>
          </cell>
          <cell r="D33">
            <v>3</v>
          </cell>
        </row>
        <row r="34">
          <cell r="D34">
            <v>3</v>
          </cell>
        </row>
        <row r="35">
          <cell r="D35">
            <v>0</v>
          </cell>
        </row>
        <row r="36">
          <cell r="D36">
            <v>0</v>
          </cell>
        </row>
        <row r="37">
          <cell r="D37">
            <v>4</v>
          </cell>
        </row>
        <row r="38">
          <cell r="D38">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ZAŁ 1"/>
      <sheetName val="ZAŁ 2"/>
      <sheetName val="ZAŁ 3"/>
      <sheetName val="ZAŁ 4"/>
      <sheetName val="ZAŁ 5"/>
      <sheetName val="ZAŁ 6"/>
      <sheetName val="ZAŁ 7"/>
      <sheetName val="ZAŁ 8"/>
      <sheetName val="ZAŁ 9"/>
      <sheetName val="ZAŁ 10"/>
    </sheetNames>
    <sheetDataSet>
      <sheetData sheetId="7">
        <row r="9">
          <cell r="D9">
            <v>3885</v>
          </cell>
        </row>
        <row r="10">
          <cell r="D10">
            <v>835</v>
          </cell>
        </row>
        <row r="11">
          <cell r="D11">
            <v>146</v>
          </cell>
        </row>
        <row r="12">
          <cell r="D12">
            <v>141</v>
          </cell>
        </row>
        <row r="14">
          <cell r="C14">
            <v>45</v>
          </cell>
          <cell r="D14">
            <v>96</v>
          </cell>
        </row>
        <row r="15">
          <cell r="D15">
            <v>4</v>
          </cell>
        </row>
        <row r="16">
          <cell r="D16">
            <v>0</v>
          </cell>
        </row>
        <row r="17">
          <cell r="D17">
            <v>0</v>
          </cell>
        </row>
        <row r="18">
          <cell r="D18">
            <v>14</v>
          </cell>
        </row>
        <row r="19">
          <cell r="D19">
            <v>2783</v>
          </cell>
        </row>
        <row r="20">
          <cell r="D20">
            <v>1749</v>
          </cell>
        </row>
        <row r="21">
          <cell r="D21">
            <v>326</v>
          </cell>
        </row>
        <row r="25">
          <cell r="D25">
            <v>23</v>
          </cell>
        </row>
        <row r="26">
          <cell r="D26">
            <v>0</v>
          </cell>
        </row>
        <row r="27">
          <cell r="D27">
            <v>1</v>
          </cell>
        </row>
        <row r="28">
          <cell r="D28">
            <v>11</v>
          </cell>
        </row>
        <row r="29">
          <cell r="D29">
            <v>68</v>
          </cell>
        </row>
        <row r="30">
          <cell r="D30">
            <v>16</v>
          </cell>
        </row>
        <row r="31">
          <cell r="D31">
            <v>11</v>
          </cell>
        </row>
        <row r="33">
          <cell r="C33">
            <v>7</v>
          </cell>
          <cell r="D33">
            <v>4</v>
          </cell>
        </row>
        <row r="34">
          <cell r="D34">
            <v>3</v>
          </cell>
        </row>
        <row r="35">
          <cell r="D35">
            <v>1</v>
          </cell>
        </row>
        <row r="36">
          <cell r="D36">
            <v>1</v>
          </cell>
        </row>
        <row r="37">
          <cell r="D37">
            <v>5</v>
          </cell>
        </row>
        <row r="38">
          <cell r="D38">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66"/>
  <sheetViews>
    <sheetView tabSelected="1" view="pageBreakPreview" zoomScale="85" zoomScaleSheetLayoutView="85" zoomScalePageLayoutView="0" workbookViewId="0" topLeftCell="A1">
      <selection activeCell="B17" sqref="B17:B18"/>
    </sheetView>
  </sheetViews>
  <sheetFormatPr defaultColWidth="9.140625" defaultRowHeight="12.75" outlineLevelRow="1"/>
  <cols>
    <col min="1" max="1" width="5.421875" style="25" customWidth="1"/>
    <col min="2" max="2" width="66.140625" style="42" customWidth="1"/>
    <col min="3" max="3" width="13.57421875" style="25" customWidth="1"/>
    <col min="4" max="4" width="12.7109375" style="26" customWidth="1"/>
    <col min="5" max="6" width="12.7109375" style="29" customWidth="1"/>
    <col min="7" max="7" width="12.7109375" style="26" customWidth="1"/>
    <col min="8" max="10" width="12.7109375" style="29" customWidth="1"/>
    <col min="11" max="11" width="10.57421875" style="29" customWidth="1"/>
    <col min="12" max="16384" width="9.140625" style="29" customWidth="1"/>
  </cols>
  <sheetData>
    <row r="1" spans="1:10" s="25" customFormat="1" ht="18" customHeight="1">
      <c r="A1" s="515" t="s">
        <v>21</v>
      </c>
      <c r="B1" s="515"/>
      <c r="C1" s="515"/>
      <c r="D1" s="515"/>
      <c r="E1" s="515"/>
      <c r="F1" s="515"/>
      <c r="G1" s="515"/>
      <c r="H1" s="515"/>
      <c r="I1" s="515"/>
      <c r="J1" s="515"/>
    </row>
    <row r="2" spans="2:7" ht="12.75">
      <c r="B2" s="25"/>
      <c r="E2" s="27"/>
      <c r="F2" s="27"/>
      <c r="G2" s="28"/>
    </row>
    <row r="3" spans="1:10" ht="14.25">
      <c r="A3" s="516" t="s">
        <v>197</v>
      </c>
      <c r="B3" s="517"/>
      <c r="C3" s="494" t="s">
        <v>449</v>
      </c>
      <c r="D3" s="495"/>
      <c r="E3" s="495"/>
      <c r="F3" s="495"/>
      <c r="G3" s="495"/>
      <c r="H3" s="495"/>
      <c r="I3" s="495"/>
      <c r="J3" s="495"/>
    </row>
    <row r="4" spans="1:3" ht="14.25">
      <c r="A4" s="30"/>
      <c r="B4" s="31"/>
      <c r="C4" s="32"/>
    </row>
    <row r="5" spans="1:10" ht="14.25">
      <c r="A5" s="518" t="s">
        <v>198</v>
      </c>
      <c r="B5" s="517"/>
      <c r="C5" s="494" t="s">
        <v>450</v>
      </c>
      <c r="D5" s="495"/>
      <c r="E5" s="495"/>
      <c r="F5" s="495"/>
      <c r="G5" s="495"/>
      <c r="H5" s="495"/>
      <c r="I5" s="495"/>
      <c r="J5" s="495"/>
    </row>
    <row r="6" ht="12.75"/>
    <row r="7" spans="1:10" s="33" customFormat="1" ht="12.75" customHeight="1">
      <c r="A7" s="497" t="s">
        <v>207</v>
      </c>
      <c r="B7" s="497"/>
      <c r="C7" s="497"/>
      <c r="D7" s="497"/>
      <c r="E7" s="497"/>
      <c r="F7" s="497"/>
      <c r="G7" s="497"/>
      <c r="H7" s="497"/>
      <c r="I7" s="497"/>
      <c r="J7" s="497"/>
    </row>
    <row r="8" spans="1:10" s="33" customFormat="1" ht="12.75">
      <c r="A8" s="498" t="s">
        <v>208</v>
      </c>
      <c r="B8" s="498"/>
      <c r="C8" s="498"/>
      <c r="D8" s="498"/>
      <c r="E8" s="498"/>
      <c r="F8" s="498"/>
      <c r="G8" s="498"/>
      <c r="H8" s="498"/>
      <c r="I8" s="498"/>
      <c r="J8" s="498"/>
    </row>
    <row r="9" spans="1:10" s="33" customFormat="1" ht="12.75" customHeight="1">
      <c r="A9" s="499" t="s">
        <v>194</v>
      </c>
      <c r="B9" s="499"/>
      <c r="C9" s="499"/>
      <c r="D9" s="499"/>
      <c r="E9" s="499"/>
      <c r="F9" s="499"/>
      <c r="G9" s="499"/>
      <c r="H9" s="499"/>
      <c r="I9" s="499"/>
      <c r="J9" s="499"/>
    </row>
    <row r="10" spans="1:10" s="33" customFormat="1" ht="12.75">
      <c r="A10" s="501"/>
      <c r="B10" s="499"/>
      <c r="C10" s="499"/>
      <c r="D10" s="499"/>
      <c r="E10" s="499"/>
      <c r="F10" s="499"/>
      <c r="G10" s="499"/>
      <c r="H10" s="499"/>
      <c r="I10" s="499"/>
      <c r="J10" s="34"/>
    </row>
    <row r="11" spans="1:13" s="37" customFormat="1" ht="16.5" customHeight="1">
      <c r="A11" s="496" t="s">
        <v>303</v>
      </c>
      <c r="B11" s="496"/>
      <c r="C11" s="496"/>
      <c r="D11" s="496"/>
      <c r="E11" s="496"/>
      <c r="F11" s="496"/>
      <c r="G11" s="496"/>
      <c r="H11" s="496"/>
      <c r="I11" s="496"/>
      <c r="J11" s="496"/>
      <c r="K11" s="36"/>
      <c r="L11" s="36"/>
      <c r="M11" s="36"/>
    </row>
    <row r="12" spans="1:10" s="38" customFormat="1" ht="43.5" customHeight="1">
      <c r="A12" s="500" t="s">
        <v>304</v>
      </c>
      <c r="B12" s="500"/>
      <c r="C12" s="500"/>
      <c r="D12" s="500"/>
      <c r="E12" s="500"/>
      <c r="F12" s="500"/>
      <c r="G12" s="500"/>
      <c r="H12" s="500"/>
      <c r="I12" s="500"/>
      <c r="J12" s="500"/>
    </row>
    <row r="13" spans="1:10" ht="56.25" customHeight="1">
      <c r="A13" s="519" t="s">
        <v>23</v>
      </c>
      <c r="B13" s="519"/>
      <c r="C13" s="519"/>
      <c r="D13" s="519"/>
      <c r="E13" s="519"/>
      <c r="F13" s="519"/>
      <c r="G13" s="519"/>
      <c r="H13" s="519"/>
      <c r="I13" s="519"/>
      <c r="J13" s="519"/>
    </row>
    <row r="14" spans="1:10" ht="33" customHeight="1">
      <c r="A14" s="478" t="s">
        <v>158</v>
      </c>
      <c r="B14" s="478"/>
      <c r="C14" s="478"/>
      <c r="D14" s="478"/>
      <c r="E14" s="478"/>
      <c r="F14" s="478"/>
      <c r="G14" s="478"/>
      <c r="H14" s="478"/>
      <c r="I14" s="478"/>
      <c r="J14" s="478"/>
    </row>
    <row r="15" spans="1:10" s="33" customFormat="1" ht="12.75">
      <c r="A15" s="35"/>
      <c r="B15" s="34"/>
      <c r="C15" s="34"/>
      <c r="D15" s="34"/>
      <c r="E15" s="34"/>
      <c r="F15" s="34"/>
      <c r="G15" s="34"/>
      <c r="H15" s="34"/>
      <c r="I15" s="34"/>
      <c r="J15" s="34"/>
    </row>
    <row r="16" spans="1:10" s="25" customFormat="1" ht="15.75" customHeight="1" thickBot="1">
      <c r="A16" s="502" t="s">
        <v>22</v>
      </c>
      <c r="B16" s="502"/>
      <c r="C16" s="502"/>
      <c r="D16" s="502"/>
      <c r="E16" s="502"/>
      <c r="F16" s="502"/>
      <c r="G16" s="502"/>
      <c r="H16" s="502"/>
      <c r="I16" s="502"/>
      <c r="J16" s="502"/>
    </row>
    <row r="17" spans="1:10" s="25" customFormat="1" ht="18" customHeight="1">
      <c r="A17" s="520" t="s">
        <v>281</v>
      </c>
      <c r="B17" s="522" t="s">
        <v>202</v>
      </c>
      <c r="C17" s="524" t="s">
        <v>85</v>
      </c>
      <c r="D17" s="525"/>
      <c r="E17" s="528" t="s">
        <v>73</v>
      </c>
      <c r="F17" s="529"/>
      <c r="G17" s="529"/>
      <c r="H17" s="529"/>
      <c r="I17" s="529"/>
      <c r="J17" s="530"/>
    </row>
    <row r="18" spans="1:10" s="25" customFormat="1" ht="28.5" customHeight="1">
      <c r="A18" s="521"/>
      <c r="B18" s="523"/>
      <c r="C18" s="526"/>
      <c r="D18" s="527"/>
      <c r="E18" s="531" t="s">
        <v>203</v>
      </c>
      <c r="F18" s="531"/>
      <c r="G18" s="507" t="s">
        <v>204</v>
      </c>
      <c r="H18" s="508"/>
      <c r="I18" s="507" t="s">
        <v>199</v>
      </c>
      <c r="J18" s="536"/>
    </row>
    <row r="19" spans="1:10" ht="15" thickBot="1">
      <c r="A19" s="39">
        <v>1</v>
      </c>
      <c r="B19" s="40">
        <v>2</v>
      </c>
      <c r="C19" s="537">
        <v>3</v>
      </c>
      <c r="D19" s="538"/>
      <c r="E19" s="537">
        <v>4</v>
      </c>
      <c r="F19" s="538"/>
      <c r="G19" s="537">
        <v>5</v>
      </c>
      <c r="H19" s="538"/>
      <c r="I19" s="537">
        <v>6</v>
      </c>
      <c r="J19" s="539"/>
    </row>
    <row r="20" spans="1:10" s="25" customFormat="1" ht="15" customHeight="1" hidden="1" outlineLevel="1">
      <c r="A20" s="509" t="s">
        <v>100</v>
      </c>
      <c r="B20" s="510"/>
      <c r="C20" s="510"/>
      <c r="D20" s="510"/>
      <c r="E20" s="510"/>
      <c r="F20" s="510"/>
      <c r="G20" s="510"/>
      <c r="H20" s="510"/>
      <c r="I20" s="510"/>
      <c r="J20" s="511"/>
    </row>
    <row r="21" spans="1:10" s="25" customFormat="1" ht="25.5" hidden="1" outlineLevel="1">
      <c r="A21" s="240">
        <v>1</v>
      </c>
      <c r="B21" s="241" t="s">
        <v>383</v>
      </c>
      <c r="C21" s="571"/>
      <c r="D21" s="557"/>
      <c r="E21" s="549" t="s">
        <v>193</v>
      </c>
      <c r="F21" s="550"/>
      <c r="G21" s="549" t="s">
        <v>193</v>
      </c>
      <c r="H21" s="550"/>
      <c r="I21" s="547"/>
      <c r="J21" s="551"/>
    </row>
    <row r="22" spans="1:10" s="25" customFormat="1" ht="14.25" hidden="1" outlineLevel="1">
      <c r="A22" s="240">
        <v>2</v>
      </c>
      <c r="B22" s="241" t="s">
        <v>384</v>
      </c>
      <c r="C22" s="599"/>
      <c r="D22" s="600"/>
      <c r="E22" s="549" t="s">
        <v>193</v>
      </c>
      <c r="F22" s="550"/>
      <c r="G22" s="549" t="s">
        <v>193</v>
      </c>
      <c r="H22" s="550"/>
      <c r="I22" s="601"/>
      <c r="J22" s="602"/>
    </row>
    <row r="23" spans="1:10" s="25" customFormat="1" ht="14.25" hidden="1" outlineLevel="1">
      <c r="A23" s="240">
        <v>3</v>
      </c>
      <c r="B23" s="241" t="s">
        <v>385</v>
      </c>
      <c r="C23" s="599"/>
      <c r="D23" s="600"/>
      <c r="E23" s="549" t="s">
        <v>193</v>
      </c>
      <c r="F23" s="550"/>
      <c r="G23" s="549" t="s">
        <v>193</v>
      </c>
      <c r="H23" s="550"/>
      <c r="I23" s="601"/>
      <c r="J23" s="602"/>
    </row>
    <row r="24" spans="1:10" s="25" customFormat="1" ht="14.25" hidden="1" outlineLevel="1">
      <c r="A24" s="240">
        <v>4</v>
      </c>
      <c r="B24" s="242" t="s">
        <v>386</v>
      </c>
      <c r="C24" s="571"/>
      <c r="D24" s="557"/>
      <c r="E24" s="549" t="s">
        <v>193</v>
      </c>
      <c r="F24" s="550"/>
      <c r="G24" s="549" t="s">
        <v>193</v>
      </c>
      <c r="H24" s="550"/>
      <c r="I24" s="547"/>
      <c r="J24" s="551"/>
    </row>
    <row r="25" spans="1:10" s="25" customFormat="1" ht="17.25" customHeight="1" hidden="1" outlineLevel="1">
      <c r="A25" s="509" t="s">
        <v>113</v>
      </c>
      <c r="B25" s="510"/>
      <c r="C25" s="510"/>
      <c r="D25" s="510"/>
      <c r="E25" s="510"/>
      <c r="F25" s="510"/>
      <c r="G25" s="510"/>
      <c r="H25" s="510"/>
      <c r="I25" s="510"/>
      <c r="J25" s="511"/>
    </row>
    <row r="26" spans="1:10" s="25" customFormat="1" ht="27" customHeight="1" hidden="1" outlineLevel="1">
      <c r="A26" s="240">
        <v>1</v>
      </c>
      <c r="B26" s="241" t="s">
        <v>387</v>
      </c>
      <c r="C26" s="610"/>
      <c r="D26" s="610"/>
      <c r="E26" s="549" t="s">
        <v>193</v>
      </c>
      <c r="F26" s="550"/>
      <c r="G26" s="549" t="s">
        <v>193</v>
      </c>
      <c r="H26" s="550"/>
      <c r="I26" s="610"/>
      <c r="J26" s="610"/>
    </row>
    <row r="27" spans="1:10" s="25" customFormat="1" ht="37.5" customHeight="1" hidden="1" outlineLevel="1">
      <c r="A27" s="240">
        <v>2</v>
      </c>
      <c r="B27" s="243" t="s">
        <v>388</v>
      </c>
      <c r="C27" s="571"/>
      <c r="D27" s="557"/>
      <c r="E27" s="549" t="s">
        <v>193</v>
      </c>
      <c r="F27" s="550"/>
      <c r="G27" s="549" t="s">
        <v>193</v>
      </c>
      <c r="H27" s="550"/>
      <c r="I27" s="547"/>
      <c r="J27" s="551"/>
    </row>
    <row r="28" spans="1:10" s="25" customFormat="1" ht="38.25" customHeight="1" hidden="1" outlineLevel="1">
      <c r="A28" s="240">
        <v>3</v>
      </c>
      <c r="B28" s="243" t="s">
        <v>389</v>
      </c>
      <c r="C28" s="599"/>
      <c r="D28" s="600"/>
      <c r="E28" s="549" t="s">
        <v>193</v>
      </c>
      <c r="F28" s="550"/>
      <c r="G28" s="549" t="s">
        <v>193</v>
      </c>
      <c r="H28" s="550"/>
      <c r="I28" s="601"/>
      <c r="J28" s="602"/>
    </row>
    <row r="29" spans="1:10" s="25" customFormat="1" ht="40.5" customHeight="1" hidden="1" outlineLevel="1">
      <c r="A29" s="240">
        <v>4</v>
      </c>
      <c r="B29" s="243" t="s">
        <v>390</v>
      </c>
      <c r="C29" s="571"/>
      <c r="D29" s="557"/>
      <c r="E29" s="549" t="s">
        <v>193</v>
      </c>
      <c r="F29" s="550"/>
      <c r="G29" s="549" t="s">
        <v>193</v>
      </c>
      <c r="H29" s="550"/>
      <c r="I29" s="547"/>
      <c r="J29" s="551"/>
    </row>
    <row r="30" spans="1:10" s="25" customFormat="1" ht="15" customHeight="1" hidden="1" outlineLevel="1">
      <c r="A30" s="603" t="s">
        <v>114</v>
      </c>
      <c r="B30" s="604"/>
      <c r="C30" s="604"/>
      <c r="D30" s="604"/>
      <c r="E30" s="604"/>
      <c r="F30" s="604"/>
      <c r="G30" s="604"/>
      <c r="H30" s="604"/>
      <c r="I30" s="604"/>
      <c r="J30" s="605"/>
    </row>
    <row r="31" spans="1:10" s="25" customFormat="1" ht="17.25" customHeight="1" hidden="1" outlineLevel="1">
      <c r="A31" s="588">
        <v>1</v>
      </c>
      <c r="B31" s="241" t="s">
        <v>391</v>
      </c>
      <c r="C31" s="599"/>
      <c r="D31" s="606"/>
      <c r="E31" s="606"/>
      <c r="F31" s="606"/>
      <c r="G31" s="606"/>
      <c r="H31" s="606"/>
      <c r="I31" s="606"/>
      <c r="J31" s="607"/>
    </row>
    <row r="32" spans="1:10" s="25" customFormat="1" ht="14.25" hidden="1" outlineLevel="1">
      <c r="A32" s="589"/>
      <c r="B32" s="241" t="s">
        <v>392</v>
      </c>
      <c r="C32" s="571"/>
      <c r="D32" s="557"/>
      <c r="E32" s="549" t="s">
        <v>193</v>
      </c>
      <c r="F32" s="550"/>
      <c r="G32" s="549" t="s">
        <v>193</v>
      </c>
      <c r="H32" s="550"/>
      <c r="I32" s="547"/>
      <c r="J32" s="551"/>
    </row>
    <row r="33" spans="1:10" s="25" customFormat="1" ht="14.25" hidden="1" outlineLevel="1">
      <c r="A33" s="589"/>
      <c r="B33" s="241" t="s">
        <v>393</v>
      </c>
      <c r="C33" s="571"/>
      <c r="D33" s="557"/>
      <c r="E33" s="549" t="s">
        <v>193</v>
      </c>
      <c r="F33" s="550"/>
      <c r="G33" s="549" t="s">
        <v>193</v>
      </c>
      <c r="H33" s="550"/>
      <c r="I33" s="547"/>
      <c r="J33" s="551"/>
    </row>
    <row r="34" spans="1:10" s="25" customFormat="1" ht="14.25" hidden="1" outlineLevel="1">
      <c r="A34" s="589"/>
      <c r="B34" s="241" t="s">
        <v>394</v>
      </c>
      <c r="C34" s="571"/>
      <c r="D34" s="557"/>
      <c r="E34" s="549" t="s">
        <v>193</v>
      </c>
      <c r="F34" s="550"/>
      <c r="G34" s="549" t="s">
        <v>193</v>
      </c>
      <c r="H34" s="550"/>
      <c r="I34" s="547"/>
      <c r="J34" s="551"/>
    </row>
    <row r="35" spans="1:10" s="25" customFormat="1" ht="14.25" hidden="1" outlineLevel="1">
      <c r="A35" s="589"/>
      <c r="B35" s="241" t="s">
        <v>395</v>
      </c>
      <c r="C35" s="571"/>
      <c r="D35" s="557"/>
      <c r="E35" s="549" t="s">
        <v>193</v>
      </c>
      <c r="F35" s="550"/>
      <c r="G35" s="549" t="s">
        <v>193</v>
      </c>
      <c r="H35" s="550"/>
      <c r="I35" s="547"/>
      <c r="J35" s="551"/>
    </row>
    <row r="36" spans="1:10" s="25" customFormat="1" ht="25.5" hidden="1" outlineLevel="1">
      <c r="A36" s="244">
        <v>2</v>
      </c>
      <c r="B36" s="241" t="s">
        <v>396</v>
      </c>
      <c r="C36" s="599"/>
      <c r="D36" s="600"/>
      <c r="E36" s="549" t="s">
        <v>193</v>
      </c>
      <c r="F36" s="550"/>
      <c r="G36" s="549" t="s">
        <v>193</v>
      </c>
      <c r="H36" s="550"/>
      <c r="I36" s="601"/>
      <c r="J36" s="602"/>
    </row>
    <row r="37" spans="1:10" s="25" customFormat="1" ht="25.5" hidden="1" outlineLevel="1">
      <c r="A37" s="240">
        <v>3</v>
      </c>
      <c r="B37" s="245" t="s">
        <v>397</v>
      </c>
      <c r="C37" s="571"/>
      <c r="D37" s="557"/>
      <c r="E37" s="549" t="s">
        <v>193</v>
      </c>
      <c r="F37" s="550"/>
      <c r="G37" s="549" t="s">
        <v>193</v>
      </c>
      <c r="H37" s="550"/>
      <c r="I37" s="547"/>
      <c r="J37" s="551"/>
    </row>
    <row r="38" spans="1:10" s="25" customFormat="1" ht="15" customHeight="1" hidden="1" outlineLevel="1">
      <c r="A38" s="603" t="s">
        <v>115</v>
      </c>
      <c r="B38" s="604"/>
      <c r="C38" s="604"/>
      <c r="D38" s="604"/>
      <c r="E38" s="604"/>
      <c r="F38" s="604"/>
      <c r="G38" s="604"/>
      <c r="H38" s="604"/>
      <c r="I38" s="604"/>
      <c r="J38" s="605"/>
    </row>
    <row r="39" spans="1:10" s="25" customFormat="1" ht="38.25" hidden="1" outlineLevel="1">
      <c r="A39" s="588">
        <v>1</v>
      </c>
      <c r="B39" s="246" t="s">
        <v>138</v>
      </c>
      <c r="C39" s="599"/>
      <c r="D39" s="606"/>
      <c r="E39" s="606"/>
      <c r="F39" s="606"/>
      <c r="G39" s="606"/>
      <c r="H39" s="606"/>
      <c r="I39" s="606"/>
      <c r="J39" s="607"/>
    </row>
    <row r="40" spans="1:10" s="25" customFormat="1" ht="14.25" hidden="1" outlineLevel="1">
      <c r="A40" s="589"/>
      <c r="B40" s="247" t="s">
        <v>139</v>
      </c>
      <c r="C40" s="571"/>
      <c r="D40" s="557"/>
      <c r="E40" s="549" t="s">
        <v>193</v>
      </c>
      <c r="F40" s="550"/>
      <c r="G40" s="549" t="s">
        <v>193</v>
      </c>
      <c r="H40" s="550"/>
      <c r="I40" s="608"/>
      <c r="J40" s="609"/>
    </row>
    <row r="41" spans="1:10" s="25" customFormat="1" ht="14.25" hidden="1" outlineLevel="1">
      <c r="A41" s="589"/>
      <c r="B41" s="247" t="s">
        <v>140</v>
      </c>
      <c r="C41" s="571"/>
      <c r="D41" s="557"/>
      <c r="E41" s="549" t="s">
        <v>193</v>
      </c>
      <c r="F41" s="550"/>
      <c r="G41" s="549" t="s">
        <v>193</v>
      </c>
      <c r="H41" s="550"/>
      <c r="I41" s="608"/>
      <c r="J41" s="609"/>
    </row>
    <row r="42" spans="1:10" s="25" customFormat="1" ht="14.25" hidden="1" outlineLevel="1">
      <c r="A42" s="589"/>
      <c r="B42" s="247" t="s">
        <v>141</v>
      </c>
      <c r="C42" s="571"/>
      <c r="D42" s="557"/>
      <c r="E42" s="549" t="s">
        <v>193</v>
      </c>
      <c r="F42" s="550"/>
      <c r="G42" s="549" t="s">
        <v>193</v>
      </c>
      <c r="H42" s="550"/>
      <c r="I42" s="608"/>
      <c r="J42" s="609"/>
    </row>
    <row r="43" spans="1:10" s="25" customFormat="1" ht="14.25" hidden="1" outlineLevel="1">
      <c r="A43" s="589"/>
      <c r="B43" s="247" t="s">
        <v>142</v>
      </c>
      <c r="C43" s="571"/>
      <c r="D43" s="557"/>
      <c r="E43" s="549" t="s">
        <v>193</v>
      </c>
      <c r="F43" s="550"/>
      <c r="G43" s="549" t="s">
        <v>193</v>
      </c>
      <c r="H43" s="550"/>
      <c r="I43" s="608"/>
      <c r="J43" s="609"/>
    </row>
    <row r="44" spans="1:10" s="25" customFormat="1" ht="14.25" hidden="1" outlineLevel="1">
      <c r="A44" s="589"/>
      <c r="B44" s="247" t="s">
        <v>143</v>
      </c>
      <c r="C44" s="571"/>
      <c r="D44" s="557"/>
      <c r="E44" s="549" t="s">
        <v>193</v>
      </c>
      <c r="F44" s="550"/>
      <c r="G44" s="549" t="s">
        <v>193</v>
      </c>
      <c r="H44" s="550"/>
      <c r="I44" s="608"/>
      <c r="J44" s="609"/>
    </row>
    <row r="45" spans="1:10" s="25" customFormat="1" ht="14.25" hidden="1" outlineLevel="1">
      <c r="A45" s="590"/>
      <c r="B45" s="247" t="s">
        <v>144</v>
      </c>
      <c r="C45" s="571"/>
      <c r="D45" s="557"/>
      <c r="E45" s="549" t="s">
        <v>193</v>
      </c>
      <c r="F45" s="550"/>
      <c r="G45" s="549" t="s">
        <v>193</v>
      </c>
      <c r="H45" s="550"/>
      <c r="I45" s="608"/>
      <c r="J45" s="609"/>
    </row>
    <row r="46" spans="1:10" s="25" customFormat="1" ht="14.25" hidden="1" outlineLevel="1">
      <c r="A46" s="240">
        <v>2</v>
      </c>
      <c r="B46" s="248" t="s">
        <v>145</v>
      </c>
      <c r="C46" s="571"/>
      <c r="D46" s="557"/>
      <c r="E46" s="549" t="s">
        <v>193</v>
      </c>
      <c r="F46" s="550"/>
      <c r="G46" s="549" t="s">
        <v>193</v>
      </c>
      <c r="H46" s="550"/>
      <c r="I46" s="608"/>
      <c r="J46" s="609"/>
    </row>
    <row r="47" spans="1:10" s="25" customFormat="1" ht="25.5" hidden="1" outlineLevel="1">
      <c r="A47" s="240">
        <v>3</v>
      </c>
      <c r="B47" s="248" t="s">
        <v>146</v>
      </c>
      <c r="C47" s="571"/>
      <c r="D47" s="557"/>
      <c r="E47" s="549" t="s">
        <v>193</v>
      </c>
      <c r="F47" s="550"/>
      <c r="G47" s="549" t="s">
        <v>193</v>
      </c>
      <c r="H47" s="550"/>
      <c r="I47" s="608"/>
      <c r="J47" s="609"/>
    </row>
    <row r="48" spans="1:10" s="25" customFormat="1" ht="25.5" hidden="1" outlineLevel="1">
      <c r="A48" s="240">
        <v>4</v>
      </c>
      <c r="B48" s="248" t="s">
        <v>398</v>
      </c>
      <c r="C48" s="599"/>
      <c r="D48" s="600"/>
      <c r="E48" s="549" t="s">
        <v>193</v>
      </c>
      <c r="F48" s="550"/>
      <c r="G48" s="549" t="s">
        <v>193</v>
      </c>
      <c r="H48" s="550"/>
      <c r="I48" s="601"/>
      <c r="J48" s="602"/>
    </row>
    <row r="49" spans="1:10" s="25" customFormat="1" ht="25.5" hidden="1" outlineLevel="1">
      <c r="A49" s="240">
        <v>5</v>
      </c>
      <c r="B49" s="248" t="s">
        <v>399</v>
      </c>
      <c r="C49" s="599"/>
      <c r="D49" s="600"/>
      <c r="E49" s="549" t="s">
        <v>193</v>
      </c>
      <c r="F49" s="550"/>
      <c r="G49" s="549" t="s">
        <v>193</v>
      </c>
      <c r="H49" s="550"/>
      <c r="I49" s="601"/>
      <c r="J49" s="602"/>
    </row>
    <row r="50" spans="1:10" s="25" customFormat="1" ht="14.25" hidden="1" outlineLevel="1">
      <c r="A50" s="240">
        <v>6</v>
      </c>
      <c r="B50" s="248" t="s">
        <v>400</v>
      </c>
      <c r="C50" s="599"/>
      <c r="D50" s="600"/>
      <c r="E50" s="549" t="s">
        <v>193</v>
      </c>
      <c r="F50" s="550"/>
      <c r="G50" s="549" t="s">
        <v>193</v>
      </c>
      <c r="H50" s="550"/>
      <c r="I50" s="601"/>
      <c r="J50" s="602"/>
    </row>
    <row r="51" spans="1:10" s="25" customFormat="1" ht="38.25" hidden="1" outlineLevel="1">
      <c r="A51" s="240">
        <v>7</v>
      </c>
      <c r="B51" s="248" t="s">
        <v>401</v>
      </c>
      <c r="C51" s="599"/>
      <c r="D51" s="600"/>
      <c r="E51" s="549" t="s">
        <v>193</v>
      </c>
      <c r="F51" s="550"/>
      <c r="G51" s="549" t="s">
        <v>193</v>
      </c>
      <c r="H51" s="550"/>
      <c r="I51" s="601"/>
      <c r="J51" s="602"/>
    </row>
    <row r="52" spans="1:10" s="25" customFormat="1" ht="15" customHeight="1" hidden="1" outlineLevel="1">
      <c r="A52" s="603" t="s">
        <v>116</v>
      </c>
      <c r="B52" s="604"/>
      <c r="C52" s="604"/>
      <c r="D52" s="604"/>
      <c r="E52" s="604"/>
      <c r="F52" s="604"/>
      <c r="G52" s="604"/>
      <c r="H52" s="604"/>
      <c r="I52" s="604"/>
      <c r="J52" s="605"/>
    </row>
    <row r="53" spans="1:10" s="25" customFormat="1" ht="25.5" hidden="1" outlineLevel="1">
      <c r="A53" s="240">
        <v>1</v>
      </c>
      <c r="B53" s="241" t="s">
        <v>402</v>
      </c>
      <c r="C53" s="599"/>
      <c r="D53" s="606"/>
      <c r="E53" s="606"/>
      <c r="F53" s="606"/>
      <c r="G53" s="606"/>
      <c r="H53" s="606"/>
      <c r="I53" s="606"/>
      <c r="J53" s="607"/>
    </row>
    <row r="54" spans="1:10" s="25" customFormat="1" ht="25.5" hidden="1" outlineLevel="1">
      <c r="A54" s="240">
        <v>2</v>
      </c>
      <c r="B54" s="241" t="s">
        <v>403</v>
      </c>
      <c r="C54" s="571"/>
      <c r="D54" s="557"/>
      <c r="E54" s="549" t="s">
        <v>193</v>
      </c>
      <c r="F54" s="550"/>
      <c r="G54" s="549" t="s">
        <v>193</v>
      </c>
      <c r="H54" s="550"/>
      <c r="I54" s="547"/>
      <c r="J54" s="551"/>
    </row>
    <row r="55" spans="1:10" s="25" customFormat="1" ht="14.25" hidden="1" outlineLevel="1">
      <c r="A55" s="240">
        <v>3</v>
      </c>
      <c r="B55" s="241" t="s">
        <v>404</v>
      </c>
      <c r="C55" s="571"/>
      <c r="D55" s="557"/>
      <c r="E55" s="549" t="s">
        <v>193</v>
      </c>
      <c r="F55" s="550"/>
      <c r="G55" s="549" t="s">
        <v>193</v>
      </c>
      <c r="H55" s="550"/>
      <c r="I55" s="547"/>
      <c r="J55" s="551"/>
    </row>
    <row r="56" spans="1:10" s="25" customFormat="1" ht="25.5" hidden="1" outlineLevel="1">
      <c r="A56" s="240">
        <v>4</v>
      </c>
      <c r="B56" s="241" t="s">
        <v>405</v>
      </c>
      <c r="C56" s="571"/>
      <c r="D56" s="557"/>
      <c r="E56" s="549" t="s">
        <v>193</v>
      </c>
      <c r="F56" s="550"/>
      <c r="G56" s="549" t="s">
        <v>193</v>
      </c>
      <c r="H56" s="550"/>
      <c r="I56" s="547"/>
      <c r="J56" s="551"/>
    </row>
    <row r="57" spans="1:10" s="25" customFormat="1" ht="25.5" hidden="1" outlineLevel="1">
      <c r="A57" s="240">
        <v>5</v>
      </c>
      <c r="B57" s="241" t="s">
        <v>406</v>
      </c>
      <c r="C57" s="571"/>
      <c r="D57" s="557"/>
      <c r="E57" s="549" t="s">
        <v>193</v>
      </c>
      <c r="F57" s="550"/>
      <c r="G57" s="549" t="s">
        <v>193</v>
      </c>
      <c r="H57" s="550"/>
      <c r="I57" s="547"/>
      <c r="J57" s="551"/>
    </row>
    <row r="58" spans="1:10" s="250" customFormat="1" ht="18.75" customHeight="1" hidden="1" outlineLevel="1">
      <c r="A58" s="249" t="s">
        <v>88</v>
      </c>
      <c r="B58" s="43" t="s">
        <v>20</v>
      </c>
      <c r="C58" s="561"/>
      <c r="D58" s="562"/>
      <c r="E58" s="571"/>
      <c r="F58" s="557"/>
      <c r="G58" s="571"/>
      <c r="H58" s="557"/>
      <c r="I58" s="611"/>
      <c r="J58" s="612"/>
    </row>
    <row r="59" spans="1:10" s="25" customFormat="1" ht="15" collapsed="1">
      <c r="A59" s="533" t="s">
        <v>252</v>
      </c>
      <c r="B59" s="534"/>
      <c r="C59" s="534"/>
      <c r="D59" s="534"/>
      <c r="E59" s="534"/>
      <c r="F59" s="534"/>
      <c r="G59" s="534"/>
      <c r="H59" s="534"/>
      <c r="I59" s="534"/>
      <c r="J59" s="535"/>
    </row>
    <row r="60" spans="1:10" s="41" customFormat="1" ht="14.25" outlineLevel="1">
      <c r="A60" s="509" t="s">
        <v>100</v>
      </c>
      <c r="B60" s="510"/>
      <c r="C60" s="510"/>
      <c r="D60" s="510"/>
      <c r="E60" s="510"/>
      <c r="F60" s="510"/>
      <c r="G60" s="510"/>
      <c r="H60" s="510"/>
      <c r="I60" s="510"/>
      <c r="J60" s="511"/>
    </row>
    <row r="61" spans="1:10" ht="53.25" customHeight="1" outlineLevel="1">
      <c r="A61" s="240">
        <v>1</v>
      </c>
      <c r="B61" s="256" t="s">
        <v>59</v>
      </c>
      <c r="C61" s="540">
        <v>1</v>
      </c>
      <c r="D61" s="541"/>
      <c r="E61" s="512">
        <v>1.0486</v>
      </c>
      <c r="F61" s="513"/>
      <c r="G61" s="514">
        <v>1.25</v>
      </c>
      <c r="H61" s="513"/>
      <c r="I61" s="542">
        <v>1.0722</v>
      </c>
      <c r="J61" s="543"/>
    </row>
    <row r="62" spans="1:10" s="42" customFormat="1" ht="25.5" outlineLevel="1">
      <c r="A62" s="240">
        <v>2</v>
      </c>
      <c r="B62" s="256" t="s">
        <v>121</v>
      </c>
      <c r="C62" s="547">
        <v>4347</v>
      </c>
      <c r="D62" s="548"/>
      <c r="E62" s="549" t="s">
        <v>193</v>
      </c>
      <c r="F62" s="550"/>
      <c r="G62" s="549" t="s">
        <v>193</v>
      </c>
      <c r="H62" s="550"/>
      <c r="I62" s="547">
        <v>10811</v>
      </c>
      <c r="J62" s="551"/>
    </row>
    <row r="63" spans="1:10" s="41" customFormat="1" ht="18.75" customHeight="1" outlineLevel="1">
      <c r="A63" s="544" t="s">
        <v>113</v>
      </c>
      <c r="B63" s="545"/>
      <c r="C63" s="545"/>
      <c r="D63" s="545"/>
      <c r="E63" s="545"/>
      <c r="F63" s="545"/>
      <c r="G63" s="545"/>
      <c r="H63" s="545"/>
      <c r="I63" s="545"/>
      <c r="J63" s="546"/>
    </row>
    <row r="64" spans="1:10" s="42" customFormat="1" ht="25.5" outlineLevel="1">
      <c r="A64" s="240">
        <v>1</v>
      </c>
      <c r="B64" s="256" t="s">
        <v>157</v>
      </c>
      <c r="C64" s="549" t="s">
        <v>112</v>
      </c>
      <c r="D64" s="550"/>
      <c r="E64" s="549" t="s">
        <v>193</v>
      </c>
      <c r="F64" s="550"/>
      <c r="G64" s="549" t="s">
        <v>193</v>
      </c>
      <c r="H64" s="550"/>
      <c r="I64" s="547">
        <v>1870</v>
      </c>
      <c r="J64" s="551"/>
    </row>
    <row r="65" spans="1:10" s="41" customFormat="1" ht="15.75" customHeight="1" outlineLevel="1">
      <c r="A65" s="544" t="s">
        <v>114</v>
      </c>
      <c r="B65" s="545"/>
      <c r="C65" s="545"/>
      <c r="D65" s="545"/>
      <c r="E65" s="545"/>
      <c r="F65" s="545"/>
      <c r="G65" s="545"/>
      <c r="H65" s="545"/>
      <c r="I65" s="545"/>
      <c r="J65" s="546"/>
    </row>
    <row r="66" spans="1:10" s="42" customFormat="1" ht="40.5" customHeight="1" outlineLevel="1">
      <c r="A66" s="240">
        <v>1</v>
      </c>
      <c r="B66" s="256" t="s">
        <v>159</v>
      </c>
      <c r="C66" s="549" t="s">
        <v>112</v>
      </c>
      <c r="D66" s="550"/>
      <c r="E66" s="549" t="s">
        <v>193</v>
      </c>
      <c r="F66" s="550"/>
      <c r="G66" s="549" t="s">
        <v>193</v>
      </c>
      <c r="H66" s="550"/>
      <c r="I66" s="547">
        <v>5169</v>
      </c>
      <c r="J66" s="551"/>
    </row>
    <row r="67" spans="1:10" s="41" customFormat="1" ht="12.75" customHeight="1" outlineLevel="1">
      <c r="A67" s="544" t="s">
        <v>115</v>
      </c>
      <c r="B67" s="545"/>
      <c r="C67" s="545"/>
      <c r="D67" s="545"/>
      <c r="E67" s="545"/>
      <c r="F67" s="545"/>
      <c r="G67" s="545"/>
      <c r="H67" s="545"/>
      <c r="I67" s="545"/>
      <c r="J67" s="546"/>
    </row>
    <row r="68" spans="1:10" s="42" customFormat="1" ht="38.25" outlineLevel="1">
      <c r="A68" s="240">
        <v>1</v>
      </c>
      <c r="B68" s="256" t="s">
        <v>160</v>
      </c>
      <c r="C68" s="549" t="s">
        <v>112</v>
      </c>
      <c r="D68" s="550"/>
      <c r="E68" s="549" t="s">
        <v>193</v>
      </c>
      <c r="F68" s="550"/>
      <c r="G68" s="549" t="s">
        <v>193</v>
      </c>
      <c r="H68" s="550"/>
      <c r="I68" s="547">
        <v>1207</v>
      </c>
      <c r="J68" s="551"/>
    </row>
    <row r="69" spans="1:10" s="44" customFormat="1" ht="17.25" customHeight="1" outlineLevel="1">
      <c r="A69" s="249" t="s">
        <v>88</v>
      </c>
      <c r="B69" s="43" t="s">
        <v>20</v>
      </c>
      <c r="C69" s="552" t="s">
        <v>193</v>
      </c>
      <c r="D69" s="553"/>
      <c r="E69" s="552" t="s">
        <v>193</v>
      </c>
      <c r="F69" s="553"/>
      <c r="G69" s="552" t="s">
        <v>193</v>
      </c>
      <c r="H69" s="553"/>
      <c r="I69" s="554" t="s">
        <v>193</v>
      </c>
      <c r="J69" s="555"/>
    </row>
    <row r="70" spans="1:10" s="44" customFormat="1" ht="17.25" customHeight="1" outlineLevel="1">
      <c r="A70" s="613" t="s">
        <v>109</v>
      </c>
      <c r="B70" s="613"/>
      <c r="C70" s="614"/>
      <c r="D70" s="614"/>
      <c r="E70" s="614"/>
      <c r="F70" s="614"/>
      <c r="G70" s="614"/>
      <c r="H70" s="614"/>
      <c r="I70" s="614"/>
      <c r="J70" s="614"/>
    </row>
    <row r="71" spans="1:10" s="44" customFormat="1" ht="17.25" customHeight="1" outlineLevel="1">
      <c r="A71" s="595" t="s">
        <v>293</v>
      </c>
      <c r="B71" s="595"/>
      <c r="C71" s="595"/>
      <c r="D71" s="595"/>
      <c r="E71" s="595"/>
      <c r="F71" s="595"/>
      <c r="G71" s="595"/>
      <c r="H71" s="595"/>
      <c r="I71" s="595"/>
      <c r="J71" s="595"/>
    </row>
    <row r="72" spans="1:10" s="25" customFormat="1" ht="14.25" customHeight="1">
      <c r="A72" s="533" t="s">
        <v>253</v>
      </c>
      <c r="B72" s="534"/>
      <c r="C72" s="534"/>
      <c r="D72" s="534"/>
      <c r="E72" s="534"/>
      <c r="F72" s="534"/>
      <c r="G72" s="534"/>
      <c r="H72" s="534"/>
      <c r="I72" s="534"/>
      <c r="J72" s="535"/>
    </row>
    <row r="73" spans="1:10" s="41" customFormat="1" ht="14.25" customHeight="1" outlineLevel="1">
      <c r="A73" s="509" t="s">
        <v>100</v>
      </c>
      <c r="B73" s="510"/>
      <c r="C73" s="510"/>
      <c r="D73" s="510"/>
      <c r="E73" s="510"/>
      <c r="F73" s="510"/>
      <c r="G73" s="510"/>
      <c r="H73" s="510"/>
      <c r="I73" s="510"/>
      <c r="J73" s="511"/>
    </row>
    <row r="74" spans="1:10" s="42" customFormat="1" ht="25.5" outlineLevel="1">
      <c r="A74" s="240">
        <v>1</v>
      </c>
      <c r="B74" s="256" t="s">
        <v>289</v>
      </c>
      <c r="C74" s="556">
        <v>0.1</v>
      </c>
      <c r="D74" s="557"/>
      <c r="E74" s="549" t="s">
        <v>118</v>
      </c>
      <c r="F74" s="550"/>
      <c r="G74" s="549" t="s">
        <v>118</v>
      </c>
      <c r="H74" s="550"/>
      <c r="I74" s="558">
        <v>0.1402</v>
      </c>
      <c r="J74" s="551"/>
    </row>
    <row r="75" spans="1:10" s="42" customFormat="1" ht="38.25" outlineLevel="1">
      <c r="A75" s="240">
        <v>2</v>
      </c>
      <c r="B75" s="256" t="s">
        <v>288</v>
      </c>
      <c r="C75" s="556">
        <v>0.15</v>
      </c>
      <c r="D75" s="557"/>
      <c r="E75" s="549" t="s">
        <v>118</v>
      </c>
      <c r="F75" s="550"/>
      <c r="G75" s="549" t="s">
        <v>118</v>
      </c>
      <c r="H75" s="550"/>
      <c r="I75" s="558">
        <v>0.1434</v>
      </c>
      <c r="J75" s="551"/>
    </row>
    <row r="76" spans="1:10" s="42" customFormat="1" ht="38.25" outlineLevel="1">
      <c r="A76" s="240">
        <v>3</v>
      </c>
      <c r="B76" s="256" t="s">
        <v>360</v>
      </c>
      <c r="C76" s="556">
        <v>1</v>
      </c>
      <c r="D76" s="557"/>
      <c r="E76" s="549" t="s">
        <v>118</v>
      </c>
      <c r="F76" s="550"/>
      <c r="G76" s="549" t="s">
        <v>118</v>
      </c>
      <c r="H76" s="550"/>
      <c r="I76" s="558">
        <v>0.9244</v>
      </c>
      <c r="J76" s="551"/>
    </row>
    <row r="77" spans="1:10" s="42" customFormat="1" ht="14.25" customHeight="1" outlineLevel="1">
      <c r="A77" s="509" t="s">
        <v>113</v>
      </c>
      <c r="B77" s="510"/>
      <c r="C77" s="510"/>
      <c r="D77" s="510"/>
      <c r="E77" s="510"/>
      <c r="F77" s="510"/>
      <c r="G77" s="510"/>
      <c r="H77" s="510"/>
      <c r="I77" s="510"/>
      <c r="J77" s="511"/>
    </row>
    <row r="78" spans="1:10" s="54" customFormat="1" ht="37.5" customHeight="1" outlineLevel="1">
      <c r="A78" s="240">
        <v>1</v>
      </c>
      <c r="B78" s="231" t="s">
        <v>362</v>
      </c>
      <c r="C78" s="571">
        <v>7</v>
      </c>
      <c r="D78" s="557" t="s">
        <v>193</v>
      </c>
      <c r="E78" s="549" t="s">
        <v>193</v>
      </c>
      <c r="F78" s="550"/>
      <c r="G78" s="549" t="s">
        <v>193</v>
      </c>
      <c r="H78" s="550" t="s">
        <v>193</v>
      </c>
      <c r="I78" s="547">
        <v>0</v>
      </c>
      <c r="J78" s="551"/>
    </row>
    <row r="79" spans="1:10" s="44" customFormat="1" ht="18.75" customHeight="1" outlineLevel="1">
      <c r="A79" s="249" t="s">
        <v>88</v>
      </c>
      <c r="B79" s="43" t="s">
        <v>20</v>
      </c>
      <c r="C79" s="559"/>
      <c r="D79" s="560"/>
      <c r="E79" s="561"/>
      <c r="F79" s="562"/>
      <c r="G79" s="552"/>
      <c r="H79" s="553"/>
      <c r="I79" s="554"/>
      <c r="J79" s="555"/>
    </row>
    <row r="80" spans="1:10" s="25" customFormat="1" ht="15.75">
      <c r="A80" s="613" t="s">
        <v>109</v>
      </c>
      <c r="B80" s="613"/>
      <c r="C80" s="614"/>
      <c r="D80" s="614"/>
      <c r="E80" s="614"/>
      <c r="F80" s="614"/>
      <c r="G80" s="614"/>
      <c r="H80" s="614"/>
      <c r="I80" s="614"/>
      <c r="J80" s="614"/>
    </row>
    <row r="81" spans="1:10" s="25" customFormat="1" ht="12.75">
      <c r="A81" s="595" t="s">
        <v>293</v>
      </c>
      <c r="B81" s="595"/>
      <c r="C81" s="595"/>
      <c r="D81" s="595"/>
      <c r="E81" s="595"/>
      <c r="F81" s="595"/>
      <c r="G81" s="595"/>
      <c r="H81" s="595"/>
      <c r="I81" s="595"/>
      <c r="J81" s="595"/>
    </row>
    <row r="82" spans="1:10" s="25" customFormat="1" ht="13.5" customHeight="1">
      <c r="A82" s="533" t="s">
        <v>255</v>
      </c>
      <c r="B82" s="534"/>
      <c r="C82" s="534"/>
      <c r="D82" s="534"/>
      <c r="E82" s="534"/>
      <c r="F82" s="534"/>
      <c r="G82" s="534"/>
      <c r="H82" s="534"/>
      <c r="I82" s="534"/>
      <c r="J82" s="535"/>
    </row>
    <row r="83" spans="1:10" s="41" customFormat="1" ht="15" customHeight="1" outlineLevel="1">
      <c r="A83" s="509" t="s">
        <v>100</v>
      </c>
      <c r="B83" s="510"/>
      <c r="C83" s="510"/>
      <c r="D83" s="510"/>
      <c r="E83" s="510"/>
      <c r="F83" s="510"/>
      <c r="G83" s="510"/>
      <c r="H83" s="510"/>
      <c r="I83" s="510"/>
      <c r="J83" s="511"/>
    </row>
    <row r="84" spans="1:10" s="42" customFormat="1" ht="33" customHeight="1" outlineLevel="1">
      <c r="A84" s="240">
        <v>1</v>
      </c>
      <c r="B84" s="256" t="s">
        <v>126</v>
      </c>
      <c r="C84" s="556">
        <v>0.06</v>
      </c>
      <c r="D84" s="566"/>
      <c r="E84" s="549" t="s">
        <v>193</v>
      </c>
      <c r="F84" s="550"/>
      <c r="G84" s="549" t="s">
        <v>193</v>
      </c>
      <c r="H84" s="550"/>
      <c r="I84" s="558">
        <v>0.0665</v>
      </c>
      <c r="J84" s="567"/>
    </row>
    <row r="85" spans="1:10" s="41" customFormat="1" ht="18" customHeight="1" outlineLevel="1">
      <c r="A85" s="509" t="s">
        <v>113</v>
      </c>
      <c r="B85" s="510"/>
      <c r="C85" s="510"/>
      <c r="D85" s="510"/>
      <c r="E85" s="510"/>
      <c r="F85" s="510"/>
      <c r="G85" s="510"/>
      <c r="H85" s="510"/>
      <c r="I85" s="510"/>
      <c r="J85" s="511"/>
    </row>
    <row r="86" spans="1:10" ht="53.25" customHeight="1" outlineLevel="1">
      <c r="A86" s="240">
        <v>1</v>
      </c>
      <c r="B86" s="256" t="s">
        <v>359</v>
      </c>
      <c r="C86" s="556">
        <v>0.1</v>
      </c>
      <c r="D86" s="566"/>
      <c r="E86" s="568" t="s">
        <v>118</v>
      </c>
      <c r="F86" s="569"/>
      <c r="G86" s="549" t="s">
        <v>118</v>
      </c>
      <c r="H86" s="550"/>
      <c r="I86" s="558">
        <v>0.624</v>
      </c>
      <c r="J86" s="567"/>
    </row>
    <row r="87" spans="1:10" s="42" customFormat="1" ht="18.75" customHeight="1" outlineLevel="1">
      <c r="A87" s="61" t="s">
        <v>88</v>
      </c>
      <c r="B87" s="43" t="s">
        <v>20</v>
      </c>
      <c r="C87" s="559"/>
      <c r="D87" s="560"/>
      <c r="E87" s="571"/>
      <c r="F87" s="557"/>
      <c r="G87" s="572"/>
      <c r="H87" s="573"/>
      <c r="I87" s="554"/>
      <c r="J87" s="555"/>
    </row>
    <row r="88" spans="1:10" s="25" customFormat="1" ht="14.25" customHeight="1">
      <c r="A88" s="574" t="s">
        <v>109</v>
      </c>
      <c r="B88" s="575"/>
      <c r="C88" s="576"/>
      <c r="D88" s="576"/>
      <c r="E88" s="576"/>
      <c r="F88" s="576"/>
      <c r="G88" s="576"/>
      <c r="H88" s="576"/>
      <c r="I88" s="576"/>
      <c r="J88" s="577"/>
    </row>
    <row r="89" spans="1:10" s="25" customFormat="1" ht="14.25" customHeight="1">
      <c r="A89" s="563" t="s">
        <v>292</v>
      </c>
      <c r="B89" s="564"/>
      <c r="C89" s="564"/>
      <c r="D89" s="564"/>
      <c r="E89" s="564"/>
      <c r="F89" s="564"/>
      <c r="G89" s="564"/>
      <c r="H89" s="564"/>
      <c r="I89" s="564"/>
      <c r="J89" s="565"/>
    </row>
    <row r="90" spans="1:10" s="25" customFormat="1" ht="14.25" customHeight="1">
      <c r="A90" s="563" t="s">
        <v>53</v>
      </c>
      <c r="B90" s="564"/>
      <c r="C90" s="564"/>
      <c r="D90" s="564"/>
      <c r="E90" s="564"/>
      <c r="F90" s="564"/>
      <c r="G90" s="564"/>
      <c r="H90" s="564"/>
      <c r="I90" s="564"/>
      <c r="J90" s="565"/>
    </row>
    <row r="91" spans="1:10" s="25" customFormat="1" ht="14.25" customHeight="1">
      <c r="A91" s="533" t="s">
        <v>259</v>
      </c>
      <c r="B91" s="534"/>
      <c r="C91" s="534"/>
      <c r="D91" s="534"/>
      <c r="E91" s="534"/>
      <c r="F91" s="534"/>
      <c r="G91" s="534"/>
      <c r="H91" s="534"/>
      <c r="I91" s="534"/>
      <c r="J91" s="535"/>
    </row>
    <row r="92" spans="1:10" s="41" customFormat="1" ht="14.25" customHeight="1" outlineLevel="1">
      <c r="A92" s="509" t="s">
        <v>100</v>
      </c>
      <c r="B92" s="510"/>
      <c r="C92" s="510"/>
      <c r="D92" s="510"/>
      <c r="E92" s="510"/>
      <c r="F92" s="510"/>
      <c r="G92" s="510"/>
      <c r="H92" s="510"/>
      <c r="I92" s="510"/>
      <c r="J92" s="511"/>
    </row>
    <row r="93" spans="1:10" s="42" customFormat="1" ht="38.25" outlineLevel="1">
      <c r="A93" s="240">
        <v>1</v>
      </c>
      <c r="B93" s="256" t="s">
        <v>173</v>
      </c>
      <c r="C93" s="578">
        <v>0.2</v>
      </c>
      <c r="D93" s="579"/>
      <c r="E93" s="570">
        <v>0.2102</v>
      </c>
      <c r="F93" s="550"/>
      <c r="G93" s="570">
        <v>0.2146</v>
      </c>
      <c r="H93" s="550"/>
      <c r="I93" s="570">
        <v>0.2124</v>
      </c>
      <c r="J93" s="550"/>
    </row>
    <row r="94" spans="1:10" s="42" customFormat="1" ht="25.5" outlineLevel="1">
      <c r="A94" s="240">
        <v>2</v>
      </c>
      <c r="B94" s="256" t="s">
        <v>371</v>
      </c>
      <c r="C94" s="578">
        <v>0.01</v>
      </c>
      <c r="D94" s="579"/>
      <c r="E94" s="570">
        <v>0.0018</v>
      </c>
      <c r="F94" s="550"/>
      <c r="G94" s="570">
        <v>0.0008</v>
      </c>
      <c r="H94" s="550"/>
      <c r="I94" s="570">
        <v>0.0013</v>
      </c>
      <c r="J94" s="550"/>
    </row>
    <row r="95" spans="1:10" s="41" customFormat="1" ht="16.5" customHeight="1" outlineLevel="1">
      <c r="A95" s="509" t="s">
        <v>113</v>
      </c>
      <c r="B95" s="510"/>
      <c r="C95" s="510"/>
      <c r="D95" s="510"/>
      <c r="E95" s="510"/>
      <c r="F95" s="510"/>
      <c r="G95" s="510"/>
      <c r="H95" s="510"/>
      <c r="I95" s="510"/>
      <c r="J95" s="511"/>
    </row>
    <row r="96" spans="1:10" s="42" customFormat="1" ht="38.25" outlineLevel="1">
      <c r="A96" s="532">
        <v>1</v>
      </c>
      <c r="B96" s="404" t="s">
        <v>174</v>
      </c>
      <c r="C96" s="578">
        <v>0.6</v>
      </c>
      <c r="D96" s="579"/>
      <c r="E96" s="549" t="s">
        <v>193</v>
      </c>
      <c r="F96" s="550"/>
      <c r="G96" s="549" t="s">
        <v>193</v>
      </c>
      <c r="H96" s="550"/>
      <c r="I96" s="570">
        <v>0.461</v>
      </c>
      <c r="J96" s="550"/>
    </row>
    <row r="97" spans="1:10" s="42" customFormat="1" ht="14.25" outlineLevel="1">
      <c r="A97" s="532"/>
      <c r="B97" s="405" t="s">
        <v>175</v>
      </c>
      <c r="C97" s="578">
        <v>0.42</v>
      </c>
      <c r="D97" s="579"/>
      <c r="E97" s="549" t="s">
        <v>193</v>
      </c>
      <c r="F97" s="550"/>
      <c r="G97" s="549" t="s">
        <v>193</v>
      </c>
      <c r="H97" s="550"/>
      <c r="I97" s="570">
        <v>0.4378</v>
      </c>
      <c r="J97" s="550"/>
    </row>
    <row r="98" spans="1:10" s="42" customFormat="1" ht="14.25" outlineLevel="1">
      <c r="A98" s="532"/>
      <c r="B98" s="405" t="s">
        <v>176</v>
      </c>
      <c r="C98" s="578">
        <v>0.8</v>
      </c>
      <c r="D98" s="579"/>
      <c r="E98" s="549" t="s">
        <v>193</v>
      </c>
      <c r="F98" s="550"/>
      <c r="G98" s="549" t="s">
        <v>193</v>
      </c>
      <c r="H98" s="550"/>
      <c r="I98" s="570">
        <v>0.4948</v>
      </c>
      <c r="J98" s="550"/>
    </row>
    <row r="99" spans="1:10" s="42" customFormat="1" ht="26.25" customHeight="1" outlineLevel="1">
      <c r="A99" s="244">
        <v>2</v>
      </c>
      <c r="B99" s="256" t="s">
        <v>58</v>
      </c>
      <c r="C99" s="578">
        <v>0.7</v>
      </c>
      <c r="D99" s="579"/>
      <c r="E99" s="549" t="s">
        <v>193</v>
      </c>
      <c r="F99" s="550"/>
      <c r="G99" s="549" t="s">
        <v>193</v>
      </c>
      <c r="H99" s="550"/>
      <c r="I99" s="570">
        <v>0.6963</v>
      </c>
      <c r="J99" s="550"/>
    </row>
    <row r="100" spans="1:10" s="41" customFormat="1" ht="16.5" customHeight="1" outlineLevel="1">
      <c r="A100" s="509" t="s">
        <v>114</v>
      </c>
      <c r="B100" s="510"/>
      <c r="C100" s="510"/>
      <c r="D100" s="510"/>
      <c r="E100" s="510"/>
      <c r="F100" s="510"/>
      <c r="G100" s="510"/>
      <c r="H100" s="510"/>
      <c r="I100" s="510"/>
      <c r="J100" s="511"/>
    </row>
    <row r="101" spans="1:10" s="42" customFormat="1" ht="25.5" outlineLevel="1">
      <c r="A101" s="240">
        <v>1</v>
      </c>
      <c r="B101" s="256" t="s">
        <v>177</v>
      </c>
      <c r="C101" s="578">
        <v>0.5</v>
      </c>
      <c r="D101" s="579"/>
      <c r="E101" s="549" t="s">
        <v>193</v>
      </c>
      <c r="F101" s="550"/>
      <c r="G101" s="549" t="s">
        <v>193</v>
      </c>
      <c r="H101" s="550"/>
      <c r="I101" s="570">
        <v>0.7336</v>
      </c>
      <c r="J101" s="550"/>
    </row>
    <row r="102" spans="1:10" s="42" customFormat="1" ht="38.25" outlineLevel="1">
      <c r="A102" s="240">
        <v>2</v>
      </c>
      <c r="B102" s="256" t="s">
        <v>178</v>
      </c>
      <c r="C102" s="578">
        <v>0.38</v>
      </c>
      <c r="D102" s="579"/>
      <c r="E102" s="549" t="s">
        <v>193</v>
      </c>
      <c r="F102" s="550"/>
      <c r="G102" s="549" t="s">
        <v>193</v>
      </c>
      <c r="H102" s="550"/>
      <c r="I102" s="570">
        <v>0.4766</v>
      </c>
      <c r="J102" s="550"/>
    </row>
    <row r="103" spans="1:10" ht="25.5" outlineLevel="1">
      <c r="A103" s="240">
        <v>3</v>
      </c>
      <c r="B103" s="256" t="s">
        <v>260</v>
      </c>
      <c r="C103" s="581">
        <v>10431</v>
      </c>
      <c r="D103" s="582"/>
      <c r="E103" s="549">
        <v>728</v>
      </c>
      <c r="F103" s="550"/>
      <c r="G103" s="549">
        <v>1272</v>
      </c>
      <c r="H103" s="550"/>
      <c r="I103" s="549">
        <v>2000</v>
      </c>
      <c r="J103" s="550"/>
    </row>
    <row r="104" spans="1:10" s="41" customFormat="1" ht="18" customHeight="1" outlineLevel="1">
      <c r="A104" s="509" t="s">
        <v>115</v>
      </c>
      <c r="B104" s="510"/>
      <c r="C104" s="510"/>
      <c r="D104" s="510"/>
      <c r="E104" s="510"/>
      <c r="F104" s="510"/>
      <c r="G104" s="510"/>
      <c r="H104" s="510"/>
      <c r="I104" s="510"/>
      <c r="J104" s="511"/>
    </row>
    <row r="105" spans="1:10" ht="26.25" customHeight="1" outlineLevel="1">
      <c r="A105" s="588">
        <v>1</v>
      </c>
      <c r="B105" s="256" t="s">
        <v>179</v>
      </c>
      <c r="C105" s="578">
        <v>0.11</v>
      </c>
      <c r="D105" s="579"/>
      <c r="E105" s="570">
        <v>0.2371</v>
      </c>
      <c r="F105" s="580"/>
      <c r="G105" s="570">
        <v>0.1711</v>
      </c>
      <c r="H105" s="580"/>
      <c r="I105" s="570">
        <v>0.225</v>
      </c>
      <c r="J105" s="580"/>
    </row>
    <row r="106" spans="1:10" ht="14.25" outlineLevel="1">
      <c r="A106" s="589"/>
      <c r="B106" s="256" t="s">
        <v>180</v>
      </c>
      <c r="C106" s="578">
        <v>0.33</v>
      </c>
      <c r="D106" s="579"/>
      <c r="E106" s="570">
        <v>0.4583</v>
      </c>
      <c r="F106" s="580"/>
      <c r="G106" s="570">
        <v>0.3509</v>
      </c>
      <c r="H106" s="580"/>
      <c r="I106" s="570">
        <v>0.4402</v>
      </c>
      <c r="J106" s="580"/>
    </row>
    <row r="107" spans="1:10" ht="14.25" outlineLevel="1">
      <c r="A107" s="590"/>
      <c r="B107" s="256" t="s">
        <v>181</v>
      </c>
      <c r="C107" s="578">
        <v>0.08</v>
      </c>
      <c r="D107" s="579"/>
      <c r="E107" s="570">
        <v>0.1106</v>
      </c>
      <c r="F107" s="580"/>
      <c r="G107" s="570">
        <v>0.0754</v>
      </c>
      <c r="H107" s="580"/>
      <c r="I107" s="570">
        <v>0.0957</v>
      </c>
      <c r="J107" s="580"/>
    </row>
    <row r="108" spans="1:10" s="42" customFormat="1" ht="12.75" outlineLevel="1">
      <c r="A108" s="249" t="s">
        <v>88</v>
      </c>
      <c r="B108" s="43" t="s">
        <v>20</v>
      </c>
      <c r="C108" s="549" t="s">
        <v>193</v>
      </c>
      <c r="D108" s="550"/>
      <c r="E108" s="549" t="s">
        <v>193</v>
      </c>
      <c r="F108" s="550"/>
      <c r="G108" s="549" t="s">
        <v>193</v>
      </c>
      <c r="H108" s="550"/>
      <c r="I108" s="549" t="s">
        <v>193</v>
      </c>
      <c r="J108" s="550"/>
    </row>
    <row r="109" spans="1:10" s="45" customFormat="1" ht="15.75" customHeight="1" thickBot="1">
      <c r="A109" s="503" t="s">
        <v>109</v>
      </c>
      <c r="B109" s="504"/>
      <c r="C109" s="505" t="s">
        <v>193</v>
      </c>
      <c r="D109" s="505"/>
      <c r="E109" s="505"/>
      <c r="F109" s="505"/>
      <c r="G109" s="505"/>
      <c r="H109" s="505"/>
      <c r="I109" s="505"/>
      <c r="J109" s="506"/>
    </row>
    <row r="110" spans="1:10" s="45" customFormat="1" ht="12.75">
      <c r="A110" s="595" t="s">
        <v>293</v>
      </c>
      <c r="B110" s="595"/>
      <c r="C110" s="595"/>
      <c r="D110" s="595"/>
      <c r="E110" s="595"/>
      <c r="F110" s="595"/>
      <c r="G110" s="595"/>
      <c r="H110" s="595"/>
      <c r="I110" s="595"/>
      <c r="J110" s="595"/>
    </row>
    <row r="111" spans="1:10" s="42" customFormat="1" ht="12.75" customHeight="1">
      <c r="A111" s="596"/>
      <c r="B111" s="596"/>
      <c r="C111" s="596"/>
      <c r="D111" s="596"/>
      <c r="E111" s="596"/>
      <c r="F111" s="596"/>
      <c r="G111" s="596"/>
      <c r="H111" s="596"/>
      <c r="I111" s="596"/>
      <c r="J111" s="596"/>
    </row>
    <row r="112" spans="1:10" s="25" customFormat="1" ht="15.75" customHeight="1">
      <c r="A112" s="597" t="s">
        <v>24</v>
      </c>
      <c r="B112" s="598"/>
      <c r="C112" s="598"/>
      <c r="D112" s="598"/>
      <c r="E112" s="598"/>
      <c r="F112" s="598"/>
      <c r="G112" s="598"/>
      <c r="H112" s="598"/>
      <c r="I112" s="598"/>
      <c r="J112" s="1"/>
    </row>
    <row r="113" spans="1:10" s="25" customFormat="1" ht="15.75">
      <c r="A113" s="46"/>
      <c r="B113" s="4"/>
      <c r="C113" s="4"/>
      <c r="D113" s="4"/>
      <c r="E113" s="4"/>
      <c r="F113" s="4"/>
      <c r="G113" s="4"/>
      <c r="H113" s="4"/>
      <c r="I113" s="4"/>
      <c r="J113" s="1"/>
    </row>
    <row r="114" spans="1:10" s="47" customFormat="1" ht="37.5" customHeight="1">
      <c r="A114" s="583" t="s">
        <v>72</v>
      </c>
      <c r="B114" s="583"/>
      <c r="C114" s="583"/>
      <c r="D114" s="583"/>
      <c r="E114" s="583"/>
      <c r="F114" s="583"/>
      <c r="G114" s="583"/>
      <c r="H114" s="583"/>
      <c r="I114" s="583"/>
      <c r="J114" s="583"/>
    </row>
    <row r="115" spans="1:10" s="25" customFormat="1" ht="16.5" thickBot="1">
      <c r="A115" s="46"/>
      <c r="B115" s="4"/>
      <c r="C115" s="4"/>
      <c r="D115" s="4"/>
      <c r="E115" s="4"/>
      <c r="F115" s="4"/>
      <c r="G115" s="4"/>
      <c r="H115" s="4"/>
      <c r="I115" s="4"/>
      <c r="J115" s="1"/>
    </row>
    <row r="116" spans="1:10" s="25" customFormat="1" ht="21.75" customHeight="1">
      <c r="A116" s="520" t="s">
        <v>281</v>
      </c>
      <c r="B116" s="586" t="s">
        <v>202</v>
      </c>
      <c r="C116" s="594" t="s">
        <v>85</v>
      </c>
      <c r="D116" s="586" t="s">
        <v>210</v>
      </c>
      <c r="E116" s="586"/>
      <c r="F116" s="586"/>
      <c r="G116" s="586" t="s">
        <v>211</v>
      </c>
      <c r="H116" s="586"/>
      <c r="I116" s="586"/>
      <c r="J116" s="584" t="s">
        <v>84</v>
      </c>
    </row>
    <row r="117" spans="1:10" s="25" customFormat="1" ht="24" customHeight="1">
      <c r="A117" s="521"/>
      <c r="B117" s="587"/>
      <c r="C117" s="531"/>
      <c r="D117" s="48" t="s">
        <v>203</v>
      </c>
      <c r="E117" s="48" t="s">
        <v>204</v>
      </c>
      <c r="F117" s="48" t="s">
        <v>199</v>
      </c>
      <c r="G117" s="48" t="s">
        <v>203</v>
      </c>
      <c r="H117" s="48" t="s">
        <v>204</v>
      </c>
      <c r="I117" s="48" t="s">
        <v>199</v>
      </c>
      <c r="J117" s="585"/>
    </row>
    <row r="118" spans="1:10" ht="14.25">
      <c r="A118" s="62">
        <v>1</v>
      </c>
      <c r="B118" s="49">
        <v>2</v>
      </c>
      <c r="C118" s="49">
        <v>3</v>
      </c>
      <c r="D118" s="50">
        <v>4</v>
      </c>
      <c r="E118" s="50">
        <v>5</v>
      </c>
      <c r="F118" s="50">
        <v>6</v>
      </c>
      <c r="G118" s="50">
        <v>7</v>
      </c>
      <c r="H118" s="50">
        <v>8</v>
      </c>
      <c r="I118" s="50">
        <v>9</v>
      </c>
      <c r="J118" s="63" t="s">
        <v>86</v>
      </c>
    </row>
    <row r="119" spans="1:10" s="221" customFormat="1" ht="39" customHeight="1" hidden="1" outlineLevel="1">
      <c r="A119" s="220">
        <v>1</v>
      </c>
      <c r="B119" s="231" t="s">
        <v>407</v>
      </c>
      <c r="C119" s="217"/>
      <c r="D119" s="53" t="s">
        <v>193</v>
      </c>
      <c r="E119" s="53" t="s">
        <v>193</v>
      </c>
      <c r="F119" s="218"/>
      <c r="G119" s="53" t="s">
        <v>193</v>
      </c>
      <c r="H119" s="53" t="s">
        <v>193</v>
      </c>
      <c r="I119" s="218"/>
      <c r="J119" s="218"/>
    </row>
    <row r="120" spans="1:10" s="221" customFormat="1" ht="38.25" hidden="1" outlineLevel="1">
      <c r="A120" s="220">
        <v>2</v>
      </c>
      <c r="B120" s="231" t="s">
        <v>408</v>
      </c>
      <c r="C120" s="217"/>
      <c r="D120" s="53" t="s">
        <v>193</v>
      </c>
      <c r="E120" s="53" t="s">
        <v>193</v>
      </c>
      <c r="F120" s="218"/>
      <c r="G120" s="53" t="s">
        <v>193</v>
      </c>
      <c r="H120" s="53" t="s">
        <v>193</v>
      </c>
      <c r="I120" s="218"/>
      <c r="J120" s="218"/>
    </row>
    <row r="121" spans="1:10" s="221" customFormat="1" ht="40.5" customHeight="1" hidden="1" outlineLevel="1">
      <c r="A121" s="220">
        <v>3</v>
      </c>
      <c r="B121" s="231" t="s">
        <v>409</v>
      </c>
      <c r="C121" s="217"/>
      <c r="D121" s="51"/>
      <c r="E121" s="218"/>
      <c r="F121" s="218"/>
      <c r="G121" s="51"/>
      <c r="H121" s="218"/>
      <c r="I121" s="218"/>
      <c r="J121" s="218"/>
    </row>
    <row r="122" spans="1:10" s="221" customFormat="1" ht="51" hidden="1" outlineLevel="1">
      <c r="A122" s="220">
        <v>4</v>
      </c>
      <c r="B122" s="231" t="s">
        <v>410</v>
      </c>
      <c r="C122" s="217"/>
      <c r="D122" s="53"/>
      <c r="E122" s="53"/>
      <c r="F122" s="218"/>
      <c r="G122" s="53"/>
      <c r="H122" s="53"/>
      <c r="I122" s="218"/>
      <c r="J122" s="218"/>
    </row>
    <row r="123" spans="1:10" s="221" customFormat="1" ht="25.5" hidden="1" outlineLevel="1">
      <c r="A123" s="591">
        <v>5</v>
      </c>
      <c r="B123" s="231" t="s">
        <v>411</v>
      </c>
      <c r="C123" s="217"/>
      <c r="D123" s="51"/>
      <c r="E123" s="218"/>
      <c r="F123" s="218"/>
      <c r="G123" s="51"/>
      <c r="H123" s="218"/>
      <c r="I123" s="218"/>
      <c r="J123" s="218"/>
    </row>
    <row r="124" spans="1:10" s="221" customFormat="1" ht="12.75" hidden="1" outlineLevel="1">
      <c r="A124" s="593"/>
      <c r="B124" s="231" t="s">
        <v>412</v>
      </c>
      <c r="C124" s="217"/>
      <c r="D124" s="51"/>
      <c r="E124" s="218"/>
      <c r="F124" s="218"/>
      <c r="G124" s="51"/>
      <c r="H124" s="218"/>
      <c r="I124" s="218"/>
      <c r="J124" s="218"/>
    </row>
    <row r="125" spans="1:10" s="221" customFormat="1" ht="12.75" hidden="1" outlineLevel="1">
      <c r="A125" s="592"/>
      <c r="B125" s="231" t="s">
        <v>413</v>
      </c>
      <c r="C125" s="217"/>
      <c r="D125" s="51"/>
      <c r="E125" s="218"/>
      <c r="F125" s="218"/>
      <c r="G125" s="51"/>
      <c r="H125" s="218"/>
      <c r="I125" s="218"/>
      <c r="J125" s="218"/>
    </row>
    <row r="126" spans="1:10" s="221" customFormat="1" ht="38.25" hidden="1" outlineLevel="1">
      <c r="A126" s="591">
        <v>6</v>
      </c>
      <c r="B126" s="251" t="s">
        <v>134</v>
      </c>
      <c r="C126" s="601"/>
      <c r="D126" s="615"/>
      <c r="E126" s="615"/>
      <c r="F126" s="615"/>
      <c r="G126" s="615"/>
      <c r="H126" s="615"/>
      <c r="I126" s="615"/>
      <c r="J126" s="616"/>
    </row>
    <row r="127" spans="1:10" s="221" customFormat="1" ht="12.75" hidden="1" outlineLevel="1">
      <c r="A127" s="593"/>
      <c r="B127" s="251" t="s">
        <v>414</v>
      </c>
      <c r="C127" s="217"/>
      <c r="D127" s="53" t="s">
        <v>193</v>
      </c>
      <c r="E127" s="53" t="s">
        <v>193</v>
      </c>
      <c r="F127" s="218"/>
      <c r="G127" s="53" t="s">
        <v>193</v>
      </c>
      <c r="H127" s="53" t="s">
        <v>193</v>
      </c>
      <c r="I127" s="218"/>
      <c r="J127" s="218"/>
    </row>
    <row r="128" spans="1:10" s="221" customFormat="1" ht="12.75" hidden="1" outlineLevel="1">
      <c r="A128" s="593"/>
      <c r="B128" s="251" t="s">
        <v>132</v>
      </c>
      <c r="C128" s="217"/>
      <c r="D128" s="53" t="s">
        <v>193</v>
      </c>
      <c r="E128" s="53" t="s">
        <v>193</v>
      </c>
      <c r="F128" s="218"/>
      <c r="G128" s="53" t="s">
        <v>193</v>
      </c>
      <c r="H128" s="53" t="s">
        <v>193</v>
      </c>
      <c r="I128" s="218"/>
      <c r="J128" s="218"/>
    </row>
    <row r="129" spans="1:10" s="221" customFormat="1" ht="12.75" hidden="1" outlineLevel="1">
      <c r="A129" s="593"/>
      <c r="B129" s="251" t="s">
        <v>133</v>
      </c>
      <c r="C129" s="217"/>
      <c r="D129" s="53" t="s">
        <v>193</v>
      </c>
      <c r="E129" s="53" t="s">
        <v>193</v>
      </c>
      <c r="F129" s="218"/>
      <c r="G129" s="53" t="s">
        <v>193</v>
      </c>
      <c r="H129" s="53" t="s">
        <v>193</v>
      </c>
      <c r="I129" s="218"/>
      <c r="J129" s="218"/>
    </row>
    <row r="130" spans="1:10" s="221" customFormat="1" ht="51" hidden="1" outlineLevel="1">
      <c r="A130" s="220">
        <v>7</v>
      </c>
      <c r="B130" s="231" t="s">
        <v>415</v>
      </c>
      <c r="C130" s="217"/>
      <c r="D130" s="53"/>
      <c r="E130" s="53"/>
      <c r="F130" s="218"/>
      <c r="G130" s="53"/>
      <c r="H130" s="53"/>
      <c r="I130" s="218"/>
      <c r="J130" s="218"/>
    </row>
    <row r="131" spans="1:10" s="221" customFormat="1" ht="25.5" hidden="1" outlineLevel="1">
      <c r="A131" s="591">
        <v>8</v>
      </c>
      <c r="B131" s="231" t="s">
        <v>416</v>
      </c>
      <c r="C131" s="217"/>
      <c r="D131" s="53" t="s">
        <v>193</v>
      </c>
      <c r="E131" s="53" t="s">
        <v>193</v>
      </c>
      <c r="F131" s="218"/>
      <c r="G131" s="53" t="s">
        <v>193</v>
      </c>
      <c r="H131" s="53" t="s">
        <v>193</v>
      </c>
      <c r="I131" s="218"/>
      <c r="J131" s="218"/>
    </row>
    <row r="132" spans="1:10" s="221" customFormat="1" ht="12.75" hidden="1" outlineLevel="1">
      <c r="A132" s="593"/>
      <c r="B132" s="231" t="s">
        <v>417</v>
      </c>
      <c r="C132" s="217"/>
      <c r="D132" s="53" t="s">
        <v>193</v>
      </c>
      <c r="E132" s="53" t="s">
        <v>193</v>
      </c>
      <c r="F132" s="218"/>
      <c r="G132" s="53" t="s">
        <v>193</v>
      </c>
      <c r="H132" s="53" t="s">
        <v>193</v>
      </c>
      <c r="I132" s="218"/>
      <c r="J132" s="218"/>
    </row>
    <row r="133" spans="1:10" s="221" customFormat="1" ht="12.75" hidden="1" outlineLevel="1">
      <c r="A133" s="593"/>
      <c r="B133" s="231" t="s">
        <v>418</v>
      </c>
      <c r="C133" s="217"/>
      <c r="D133" s="53" t="s">
        <v>193</v>
      </c>
      <c r="E133" s="53" t="s">
        <v>193</v>
      </c>
      <c r="F133" s="218"/>
      <c r="G133" s="53" t="s">
        <v>193</v>
      </c>
      <c r="H133" s="53" t="s">
        <v>193</v>
      </c>
      <c r="I133" s="218"/>
      <c r="J133" s="218"/>
    </row>
    <row r="134" spans="1:10" s="221" customFormat="1" ht="12.75" hidden="1" outlineLevel="1">
      <c r="A134" s="593"/>
      <c r="B134" s="231" t="s">
        <v>419</v>
      </c>
      <c r="C134" s="217"/>
      <c r="D134" s="53" t="s">
        <v>193</v>
      </c>
      <c r="E134" s="53" t="s">
        <v>193</v>
      </c>
      <c r="F134" s="218"/>
      <c r="G134" s="53" t="s">
        <v>193</v>
      </c>
      <c r="H134" s="53" t="s">
        <v>193</v>
      </c>
      <c r="I134" s="218"/>
      <c r="J134" s="218"/>
    </row>
    <row r="135" spans="1:10" s="221" customFormat="1" ht="12.75" hidden="1" outlineLevel="1">
      <c r="A135" s="592"/>
      <c r="B135" s="231" t="s">
        <v>395</v>
      </c>
      <c r="C135" s="217"/>
      <c r="D135" s="53" t="s">
        <v>193</v>
      </c>
      <c r="E135" s="53" t="s">
        <v>193</v>
      </c>
      <c r="F135" s="218"/>
      <c r="G135" s="53" t="s">
        <v>193</v>
      </c>
      <c r="H135" s="53" t="s">
        <v>193</v>
      </c>
      <c r="I135" s="218"/>
      <c r="J135" s="218"/>
    </row>
    <row r="136" spans="1:10" s="221" customFormat="1" ht="38.25" hidden="1" outlineLevel="1">
      <c r="A136" s="220">
        <v>9</v>
      </c>
      <c r="B136" s="231" t="s">
        <v>420</v>
      </c>
      <c r="C136" s="217"/>
      <c r="D136" s="53" t="s">
        <v>193</v>
      </c>
      <c r="E136" s="53" t="s">
        <v>193</v>
      </c>
      <c r="F136" s="218"/>
      <c r="G136" s="53" t="s">
        <v>193</v>
      </c>
      <c r="H136" s="53" t="s">
        <v>193</v>
      </c>
      <c r="I136" s="218"/>
      <c r="J136" s="218"/>
    </row>
    <row r="137" spans="1:10" s="221" customFormat="1" ht="25.5" hidden="1" outlineLevel="1">
      <c r="A137" s="591">
        <v>10</v>
      </c>
      <c r="B137" s="231" t="s">
        <v>421</v>
      </c>
      <c r="C137" s="217"/>
      <c r="D137" s="53" t="s">
        <v>193</v>
      </c>
      <c r="E137" s="53" t="s">
        <v>193</v>
      </c>
      <c r="F137" s="218"/>
      <c r="G137" s="53" t="s">
        <v>193</v>
      </c>
      <c r="H137" s="53" t="s">
        <v>193</v>
      </c>
      <c r="I137" s="218"/>
      <c r="J137" s="218"/>
    </row>
    <row r="138" spans="1:10" s="221" customFormat="1" ht="12.75" hidden="1" outlineLevel="1">
      <c r="A138" s="593"/>
      <c r="B138" s="252" t="s">
        <v>422</v>
      </c>
      <c r="C138" s="217"/>
      <c r="D138" s="53" t="s">
        <v>193</v>
      </c>
      <c r="E138" s="53" t="s">
        <v>193</v>
      </c>
      <c r="F138" s="218"/>
      <c r="G138" s="53" t="s">
        <v>193</v>
      </c>
      <c r="H138" s="53" t="s">
        <v>193</v>
      </c>
      <c r="I138" s="218"/>
      <c r="J138" s="218"/>
    </row>
    <row r="139" spans="1:10" s="221" customFormat="1" ht="38.25" hidden="1" outlineLevel="1">
      <c r="A139" s="592"/>
      <c r="B139" s="252" t="s">
        <v>423</v>
      </c>
      <c r="C139" s="217"/>
      <c r="D139" s="53" t="s">
        <v>193</v>
      </c>
      <c r="E139" s="53" t="s">
        <v>193</v>
      </c>
      <c r="F139" s="218"/>
      <c r="G139" s="53" t="s">
        <v>193</v>
      </c>
      <c r="H139" s="53" t="s">
        <v>193</v>
      </c>
      <c r="I139" s="218"/>
      <c r="J139" s="218"/>
    </row>
    <row r="140" spans="1:10" s="221" customFormat="1" ht="25.5" hidden="1" outlineLevel="1">
      <c r="A140" s="220">
        <v>11</v>
      </c>
      <c r="B140" s="231" t="s">
        <v>424</v>
      </c>
      <c r="C140" s="217"/>
      <c r="D140" s="53" t="s">
        <v>193</v>
      </c>
      <c r="E140" s="53" t="s">
        <v>193</v>
      </c>
      <c r="F140" s="218"/>
      <c r="G140" s="53" t="s">
        <v>193</v>
      </c>
      <c r="H140" s="53" t="s">
        <v>193</v>
      </c>
      <c r="I140" s="218"/>
      <c r="J140" s="218"/>
    </row>
    <row r="141" spans="1:10" s="221" customFormat="1" ht="38.25" hidden="1" outlineLevel="1">
      <c r="A141" s="220">
        <v>12</v>
      </c>
      <c r="B141" s="231" t="s">
        <v>425</v>
      </c>
      <c r="C141" s="217"/>
      <c r="D141" s="51"/>
      <c r="E141" s="218"/>
      <c r="F141" s="218"/>
      <c r="G141" s="51"/>
      <c r="H141" s="218"/>
      <c r="I141" s="218"/>
      <c r="J141" s="218"/>
    </row>
    <row r="142" spans="1:10" s="221" customFormat="1" ht="25.5" hidden="1" outlineLevel="1">
      <c r="A142" s="220">
        <v>13</v>
      </c>
      <c r="B142" s="231" t="s">
        <v>426</v>
      </c>
      <c r="C142" s="217"/>
      <c r="D142" s="53" t="s">
        <v>193</v>
      </c>
      <c r="E142" s="53" t="s">
        <v>193</v>
      </c>
      <c r="F142" s="218"/>
      <c r="G142" s="53" t="s">
        <v>193</v>
      </c>
      <c r="H142" s="53" t="s">
        <v>193</v>
      </c>
      <c r="I142" s="218"/>
      <c r="J142" s="218"/>
    </row>
    <row r="143" spans="1:10" s="221" customFormat="1" ht="25.5" hidden="1" outlineLevel="1">
      <c r="A143" s="220">
        <v>14</v>
      </c>
      <c r="B143" s="231" t="s">
        <v>427</v>
      </c>
      <c r="C143" s="217"/>
      <c r="D143" s="51"/>
      <c r="E143" s="218"/>
      <c r="F143" s="218"/>
      <c r="G143" s="51"/>
      <c r="H143" s="218"/>
      <c r="I143" s="218"/>
      <c r="J143" s="218"/>
    </row>
    <row r="144" spans="1:10" s="221" customFormat="1" ht="25.5" hidden="1" outlineLevel="1">
      <c r="A144" s="220">
        <v>15</v>
      </c>
      <c r="B144" s="231" t="s">
        <v>428</v>
      </c>
      <c r="C144" s="217"/>
      <c r="D144" s="53" t="s">
        <v>193</v>
      </c>
      <c r="E144" s="53" t="s">
        <v>193</v>
      </c>
      <c r="F144" s="218"/>
      <c r="G144" s="53" t="s">
        <v>193</v>
      </c>
      <c r="H144" s="53" t="s">
        <v>193</v>
      </c>
      <c r="I144" s="218"/>
      <c r="J144" s="218"/>
    </row>
    <row r="145" spans="1:10" s="221" customFormat="1" ht="25.5" hidden="1" outlineLevel="1">
      <c r="A145" s="220">
        <v>16</v>
      </c>
      <c r="B145" s="231" t="s">
        <v>429</v>
      </c>
      <c r="C145" s="217"/>
      <c r="D145" s="51"/>
      <c r="E145" s="218"/>
      <c r="F145" s="218"/>
      <c r="G145" s="51"/>
      <c r="H145" s="218"/>
      <c r="I145" s="218"/>
      <c r="J145" s="218"/>
    </row>
    <row r="146" spans="1:10" s="221" customFormat="1" ht="25.5" hidden="1" outlineLevel="1">
      <c r="A146" s="216">
        <v>17</v>
      </c>
      <c r="B146" s="231" t="s">
        <v>430</v>
      </c>
      <c r="C146" s="217"/>
      <c r="D146" s="51"/>
      <c r="E146" s="218"/>
      <c r="F146" s="218"/>
      <c r="G146" s="51"/>
      <c r="H146" s="218"/>
      <c r="I146" s="218"/>
      <c r="J146" s="218"/>
    </row>
    <row r="147" spans="1:10" s="221" customFormat="1" ht="25.5" hidden="1" outlineLevel="1">
      <c r="A147" s="216">
        <v>18</v>
      </c>
      <c r="B147" s="231" t="s">
        <v>431</v>
      </c>
      <c r="C147" s="217"/>
      <c r="D147" s="53" t="s">
        <v>193</v>
      </c>
      <c r="E147" s="53" t="s">
        <v>193</v>
      </c>
      <c r="F147" s="218"/>
      <c r="G147" s="53" t="s">
        <v>193</v>
      </c>
      <c r="H147" s="53" t="s">
        <v>193</v>
      </c>
      <c r="I147" s="218"/>
      <c r="J147" s="218"/>
    </row>
    <row r="148" spans="1:10" s="221" customFormat="1" ht="25.5" hidden="1" outlineLevel="1">
      <c r="A148" s="216">
        <v>19</v>
      </c>
      <c r="B148" s="231" t="s">
        <v>432</v>
      </c>
      <c r="C148" s="217"/>
      <c r="D148" s="53" t="s">
        <v>193</v>
      </c>
      <c r="E148" s="53" t="s">
        <v>193</v>
      </c>
      <c r="F148" s="218"/>
      <c r="G148" s="53" t="s">
        <v>193</v>
      </c>
      <c r="H148" s="53" t="s">
        <v>193</v>
      </c>
      <c r="I148" s="218"/>
      <c r="J148" s="218"/>
    </row>
    <row r="149" spans="1:10" s="221" customFormat="1" ht="25.5" hidden="1" outlineLevel="1">
      <c r="A149" s="591">
        <v>20</v>
      </c>
      <c r="B149" s="231" t="s">
        <v>433</v>
      </c>
      <c r="C149" s="217"/>
      <c r="D149" s="53" t="s">
        <v>193</v>
      </c>
      <c r="E149" s="53" t="s">
        <v>193</v>
      </c>
      <c r="F149" s="218"/>
      <c r="G149" s="53" t="s">
        <v>193</v>
      </c>
      <c r="H149" s="53" t="s">
        <v>193</v>
      </c>
      <c r="I149" s="218"/>
      <c r="J149" s="218"/>
    </row>
    <row r="150" spans="1:10" s="221" customFormat="1" ht="25.5" hidden="1" outlineLevel="1">
      <c r="A150" s="592"/>
      <c r="B150" s="252" t="s">
        <v>434</v>
      </c>
      <c r="C150" s="217"/>
      <c r="D150" s="53" t="s">
        <v>193</v>
      </c>
      <c r="E150" s="53" t="s">
        <v>193</v>
      </c>
      <c r="F150" s="218"/>
      <c r="G150" s="53" t="s">
        <v>193</v>
      </c>
      <c r="H150" s="53" t="s">
        <v>193</v>
      </c>
      <c r="I150" s="218"/>
      <c r="J150" s="218"/>
    </row>
    <row r="151" spans="1:10" s="221" customFormat="1" ht="25.5" hidden="1" outlineLevel="1">
      <c r="A151" s="216">
        <v>21</v>
      </c>
      <c r="B151" s="231" t="s">
        <v>435</v>
      </c>
      <c r="C151" s="217"/>
      <c r="D151" s="53" t="s">
        <v>193</v>
      </c>
      <c r="E151" s="53" t="s">
        <v>193</v>
      </c>
      <c r="F151" s="218"/>
      <c r="G151" s="53" t="s">
        <v>193</v>
      </c>
      <c r="H151" s="53" t="s">
        <v>193</v>
      </c>
      <c r="I151" s="218"/>
      <c r="J151" s="218"/>
    </row>
    <row r="152" spans="1:10" s="221" customFormat="1" ht="25.5" hidden="1" outlineLevel="1">
      <c r="A152" s="216">
        <v>22</v>
      </c>
      <c r="B152" s="231" t="s">
        <v>436</v>
      </c>
      <c r="C152" s="217"/>
      <c r="D152" s="53" t="s">
        <v>193</v>
      </c>
      <c r="E152" s="53" t="s">
        <v>193</v>
      </c>
      <c r="F152" s="218"/>
      <c r="G152" s="53" t="s">
        <v>193</v>
      </c>
      <c r="H152" s="53" t="s">
        <v>193</v>
      </c>
      <c r="I152" s="218"/>
      <c r="J152" s="218"/>
    </row>
    <row r="153" spans="1:10" s="221" customFormat="1" ht="25.5" hidden="1" outlineLevel="1">
      <c r="A153" s="216">
        <v>23</v>
      </c>
      <c r="B153" s="231" t="s">
        <v>437</v>
      </c>
      <c r="C153" s="217"/>
      <c r="D153" s="53" t="s">
        <v>193</v>
      </c>
      <c r="E153" s="53" t="s">
        <v>193</v>
      </c>
      <c r="F153" s="218"/>
      <c r="G153" s="53" t="s">
        <v>193</v>
      </c>
      <c r="H153" s="53" t="s">
        <v>193</v>
      </c>
      <c r="I153" s="218"/>
      <c r="J153" s="218"/>
    </row>
    <row r="154" spans="1:10" s="221" customFormat="1" ht="25.5" hidden="1" outlineLevel="1">
      <c r="A154" s="591">
        <v>24</v>
      </c>
      <c r="B154" s="231" t="s">
        <v>438</v>
      </c>
      <c r="C154" s="217"/>
      <c r="D154" s="53"/>
      <c r="E154" s="53"/>
      <c r="F154" s="218"/>
      <c r="G154" s="53"/>
      <c r="H154" s="53"/>
      <c r="I154" s="218"/>
      <c r="J154" s="218"/>
    </row>
    <row r="155" spans="1:10" s="221" customFormat="1" ht="12.75" hidden="1" outlineLevel="1">
      <c r="A155" s="593"/>
      <c r="B155" s="252" t="s">
        <v>439</v>
      </c>
      <c r="C155" s="217"/>
      <c r="D155" s="53"/>
      <c r="E155" s="53"/>
      <c r="F155" s="218"/>
      <c r="G155" s="53"/>
      <c r="H155" s="53"/>
      <c r="I155" s="218"/>
      <c r="J155" s="218"/>
    </row>
    <row r="156" spans="1:10" s="221" customFormat="1" ht="12.75" hidden="1" outlineLevel="1">
      <c r="A156" s="592"/>
      <c r="B156" s="252" t="s">
        <v>440</v>
      </c>
      <c r="C156" s="217"/>
      <c r="D156" s="53"/>
      <c r="E156" s="53"/>
      <c r="F156" s="218"/>
      <c r="G156" s="53"/>
      <c r="H156" s="53"/>
      <c r="I156" s="218"/>
      <c r="J156" s="218"/>
    </row>
    <row r="157" spans="1:10" s="221" customFormat="1" ht="25.5" hidden="1" outlineLevel="1">
      <c r="A157" s="220">
        <v>25</v>
      </c>
      <c r="B157" s="231" t="s">
        <v>441</v>
      </c>
      <c r="C157" s="217"/>
      <c r="D157" s="53" t="s">
        <v>193</v>
      </c>
      <c r="E157" s="53" t="s">
        <v>193</v>
      </c>
      <c r="F157" s="218"/>
      <c r="G157" s="53" t="s">
        <v>193</v>
      </c>
      <c r="H157" s="53" t="s">
        <v>193</v>
      </c>
      <c r="I157" s="218"/>
      <c r="J157" s="218"/>
    </row>
    <row r="158" spans="1:10" s="25" customFormat="1" ht="14.25" hidden="1" outlineLevel="1">
      <c r="A158" s="249" t="s">
        <v>88</v>
      </c>
      <c r="B158" s="43" t="s">
        <v>20</v>
      </c>
      <c r="C158" s="55"/>
      <c r="D158" s="56"/>
      <c r="E158" s="43"/>
      <c r="F158" s="43"/>
      <c r="G158" s="57"/>
      <c r="H158" s="57"/>
      <c r="I158" s="57"/>
      <c r="J158" s="64"/>
    </row>
    <row r="159" spans="1:10" s="52" customFormat="1" ht="24.75" customHeight="1" collapsed="1">
      <c r="A159" s="484" t="s">
        <v>252</v>
      </c>
      <c r="B159" s="485"/>
      <c r="C159" s="485"/>
      <c r="D159" s="485"/>
      <c r="E159" s="485"/>
      <c r="F159" s="485"/>
      <c r="G159" s="485"/>
      <c r="H159" s="485"/>
      <c r="I159" s="485"/>
      <c r="J159" s="486"/>
    </row>
    <row r="160" spans="1:10" s="25" customFormat="1" ht="25.5" customHeight="1" outlineLevel="1">
      <c r="A160" s="487">
        <v>1</v>
      </c>
      <c r="B160" s="231" t="s">
        <v>89</v>
      </c>
      <c r="C160" s="244">
        <v>61893</v>
      </c>
      <c r="D160" s="218">
        <v>4838</v>
      </c>
      <c r="E160" s="218">
        <v>3711</v>
      </c>
      <c r="F160" s="51">
        <f>D160+E160</f>
        <v>8549</v>
      </c>
      <c r="G160" s="218">
        <v>28219</v>
      </c>
      <c r="H160" s="218">
        <v>21549</v>
      </c>
      <c r="I160" s="51">
        <f>G160+H160</f>
        <v>49768</v>
      </c>
      <c r="J160" s="258">
        <f>(I160/C160)*100</f>
        <v>80.40973938894544</v>
      </c>
    </row>
    <row r="161" spans="1:10" s="25" customFormat="1" ht="12.75" outlineLevel="1">
      <c r="A161" s="487"/>
      <c r="B161" s="252" t="s">
        <v>284</v>
      </c>
      <c r="C161" s="259">
        <v>20244</v>
      </c>
      <c r="D161" s="218">
        <v>1687</v>
      </c>
      <c r="E161" s="218">
        <v>1341</v>
      </c>
      <c r="F161" s="51">
        <f aca="true" t="shared" si="0" ref="F161:F198">D161+E161</f>
        <v>3028</v>
      </c>
      <c r="G161" s="218">
        <v>11118</v>
      </c>
      <c r="H161" s="218">
        <v>7696</v>
      </c>
      <c r="I161" s="51">
        <f aca="true" t="shared" si="1" ref="I161:I198">G161+H161</f>
        <v>18814</v>
      </c>
      <c r="J161" s="258">
        <f aca="true" t="shared" si="2" ref="J161:J170">(I161/C161)*100</f>
        <v>92.93617862082593</v>
      </c>
    </row>
    <row r="162" spans="1:10" s="25" customFormat="1" ht="33.75" customHeight="1" outlineLevel="1">
      <c r="A162" s="487"/>
      <c r="B162" s="252" t="s">
        <v>285</v>
      </c>
      <c r="C162" s="259">
        <v>8090</v>
      </c>
      <c r="D162" s="218">
        <v>715</v>
      </c>
      <c r="E162" s="218">
        <v>574</v>
      </c>
      <c r="F162" s="51">
        <f t="shared" si="0"/>
        <v>1289</v>
      </c>
      <c r="G162" s="218">
        <v>4584</v>
      </c>
      <c r="H162" s="218">
        <v>3005</v>
      </c>
      <c r="I162" s="51">
        <f t="shared" si="1"/>
        <v>7589</v>
      </c>
      <c r="J162" s="258">
        <f t="shared" si="2"/>
        <v>93.80716934487022</v>
      </c>
    </row>
    <row r="163" spans="1:10" s="25" customFormat="1" ht="25.5" customHeight="1" outlineLevel="1">
      <c r="A163" s="487"/>
      <c r="B163" s="252" t="s">
        <v>182</v>
      </c>
      <c r="C163" s="259">
        <v>19353</v>
      </c>
      <c r="D163" s="218">
        <v>2766</v>
      </c>
      <c r="E163" s="218">
        <v>2108</v>
      </c>
      <c r="F163" s="51">
        <f t="shared" si="0"/>
        <v>4874</v>
      </c>
      <c r="G163" s="218">
        <v>15514</v>
      </c>
      <c r="H163" s="218">
        <v>11183</v>
      </c>
      <c r="I163" s="51">
        <f t="shared" si="1"/>
        <v>26697</v>
      </c>
      <c r="J163" s="258">
        <f t="shared" si="2"/>
        <v>137.94760502247715</v>
      </c>
    </row>
    <row r="164" spans="1:10" s="25" customFormat="1" ht="12.75" outlineLevel="1">
      <c r="A164" s="487"/>
      <c r="B164" s="231" t="s">
        <v>183</v>
      </c>
      <c r="C164" s="259">
        <v>1512</v>
      </c>
      <c r="D164" s="218">
        <v>303</v>
      </c>
      <c r="E164" s="218">
        <v>245</v>
      </c>
      <c r="F164" s="51">
        <f t="shared" si="0"/>
        <v>548</v>
      </c>
      <c r="G164" s="218">
        <v>1013</v>
      </c>
      <c r="H164" s="218">
        <v>761</v>
      </c>
      <c r="I164" s="51">
        <f t="shared" si="1"/>
        <v>1774</v>
      </c>
      <c r="J164" s="258">
        <f t="shared" si="2"/>
        <v>117.32804232804233</v>
      </c>
    </row>
    <row r="165" spans="1:10" s="25" customFormat="1" ht="15" customHeight="1" outlineLevel="1">
      <c r="A165" s="487"/>
      <c r="B165" s="231" t="s">
        <v>184</v>
      </c>
      <c r="C165" s="259">
        <v>6423</v>
      </c>
      <c r="D165" s="218">
        <v>1699</v>
      </c>
      <c r="E165" s="218">
        <v>1114</v>
      </c>
      <c r="F165" s="51">
        <f t="shared" si="0"/>
        <v>2813</v>
      </c>
      <c r="G165" s="218">
        <v>8919</v>
      </c>
      <c r="H165" s="218">
        <v>5431</v>
      </c>
      <c r="I165" s="51">
        <f t="shared" si="1"/>
        <v>14350</v>
      </c>
      <c r="J165" s="258">
        <f t="shared" si="2"/>
        <v>223.41584929160828</v>
      </c>
    </row>
    <row r="166" spans="1:10" s="25" customFormat="1" ht="12.75" outlineLevel="1">
      <c r="A166" s="487"/>
      <c r="B166" s="231" t="s">
        <v>185</v>
      </c>
      <c r="C166" s="259">
        <v>6272</v>
      </c>
      <c r="D166" s="218">
        <v>1702</v>
      </c>
      <c r="E166" s="218">
        <v>1328</v>
      </c>
      <c r="F166" s="51">
        <f t="shared" si="0"/>
        <v>3030</v>
      </c>
      <c r="G166" s="218">
        <v>10230</v>
      </c>
      <c r="H166" s="218">
        <v>7637</v>
      </c>
      <c r="I166" s="51">
        <f t="shared" si="1"/>
        <v>17867</v>
      </c>
      <c r="J166" s="258">
        <f t="shared" si="2"/>
        <v>284.8692602040816</v>
      </c>
    </row>
    <row r="167" spans="1:10" s="25" customFormat="1" ht="15" customHeight="1" outlineLevel="1">
      <c r="A167" s="487"/>
      <c r="B167" s="252" t="s">
        <v>286</v>
      </c>
      <c r="C167" s="259">
        <v>8574</v>
      </c>
      <c r="D167" s="218">
        <v>805</v>
      </c>
      <c r="E167" s="218">
        <v>830</v>
      </c>
      <c r="F167" s="51">
        <f t="shared" si="0"/>
        <v>1635</v>
      </c>
      <c r="G167" s="218">
        <v>3232</v>
      </c>
      <c r="H167" s="218">
        <v>3487</v>
      </c>
      <c r="I167" s="51">
        <f t="shared" si="1"/>
        <v>6719</v>
      </c>
      <c r="J167" s="258">
        <f t="shared" si="2"/>
        <v>78.36482388616747</v>
      </c>
    </row>
    <row r="168" spans="1:10" s="25" customFormat="1" ht="29.25" customHeight="1" outlineLevel="1">
      <c r="A168" s="487"/>
      <c r="B168" s="252" t="s">
        <v>287</v>
      </c>
      <c r="C168" s="259">
        <v>15567</v>
      </c>
      <c r="D168" s="218">
        <v>4373</v>
      </c>
      <c r="E168" s="218">
        <v>3744</v>
      </c>
      <c r="F168" s="51">
        <f t="shared" si="0"/>
        <v>8117</v>
      </c>
      <c r="G168" s="218">
        <v>8870</v>
      </c>
      <c r="H168" s="218">
        <v>7586</v>
      </c>
      <c r="I168" s="51">
        <f t="shared" si="1"/>
        <v>16456</v>
      </c>
      <c r="J168" s="258">
        <f t="shared" si="2"/>
        <v>105.71079848397251</v>
      </c>
    </row>
    <row r="169" spans="1:10" s="250" customFormat="1" ht="45" customHeight="1" outlineLevel="1">
      <c r="A169" s="257">
        <v>2</v>
      </c>
      <c r="B169" s="260" t="s">
        <v>74</v>
      </c>
      <c r="C169" s="244">
        <v>328</v>
      </c>
      <c r="D169" s="261">
        <v>70</v>
      </c>
      <c r="E169" s="261">
        <v>5</v>
      </c>
      <c r="F169" s="262">
        <f t="shared" si="0"/>
        <v>75</v>
      </c>
      <c r="G169" s="261">
        <v>410</v>
      </c>
      <c r="H169" s="261">
        <v>65</v>
      </c>
      <c r="I169" s="262">
        <f t="shared" si="1"/>
        <v>475</v>
      </c>
      <c r="J169" s="263">
        <f t="shared" si="2"/>
        <v>144.8170731707317</v>
      </c>
    </row>
    <row r="170" spans="1:10" s="25" customFormat="1" ht="25.5" customHeight="1">
      <c r="A170" s="488">
        <v>3</v>
      </c>
      <c r="B170" s="265" t="s">
        <v>451</v>
      </c>
      <c r="C170" s="244">
        <v>8722</v>
      </c>
      <c r="D170" s="218">
        <v>1038</v>
      </c>
      <c r="E170" s="218">
        <v>1261</v>
      </c>
      <c r="F170" s="51">
        <f t="shared" si="0"/>
        <v>2299</v>
      </c>
      <c r="G170" s="218">
        <v>4363</v>
      </c>
      <c r="H170" s="218">
        <v>6434</v>
      </c>
      <c r="I170" s="51">
        <f t="shared" si="1"/>
        <v>10797</v>
      </c>
      <c r="J170" s="258">
        <f t="shared" si="2"/>
        <v>123.79041504242146</v>
      </c>
    </row>
    <row r="171" spans="1:10" s="25" customFormat="1" ht="15" customHeight="1" outlineLevel="1">
      <c r="A171" s="489"/>
      <c r="B171" s="59" t="s">
        <v>127</v>
      </c>
      <c r="C171" s="266" t="s">
        <v>112</v>
      </c>
      <c r="D171" s="218">
        <v>714</v>
      </c>
      <c r="E171" s="218">
        <v>1014</v>
      </c>
      <c r="F171" s="51">
        <f t="shared" si="0"/>
        <v>1728</v>
      </c>
      <c r="G171" s="218">
        <v>3506</v>
      </c>
      <c r="H171" s="218">
        <v>5576</v>
      </c>
      <c r="I171" s="51">
        <f t="shared" si="1"/>
        <v>9082</v>
      </c>
      <c r="J171" s="267" t="s">
        <v>193</v>
      </c>
    </row>
    <row r="172" spans="1:10" s="25" customFormat="1" ht="12.75" outlineLevel="1">
      <c r="A172" s="489"/>
      <c r="B172" s="59" t="s">
        <v>128</v>
      </c>
      <c r="C172" s="266" t="s">
        <v>112</v>
      </c>
      <c r="D172" s="218">
        <v>324</v>
      </c>
      <c r="E172" s="218">
        <v>247</v>
      </c>
      <c r="F172" s="51">
        <f t="shared" si="0"/>
        <v>571</v>
      </c>
      <c r="G172" s="218">
        <v>857</v>
      </c>
      <c r="H172" s="218">
        <v>858</v>
      </c>
      <c r="I172" s="51">
        <f t="shared" si="1"/>
        <v>1715</v>
      </c>
      <c r="J172" s="267" t="s">
        <v>193</v>
      </c>
    </row>
    <row r="173" spans="1:10" s="25" customFormat="1" ht="12.75" outlineLevel="1">
      <c r="A173" s="489"/>
      <c r="B173" s="265" t="s">
        <v>372</v>
      </c>
      <c r="C173" s="244">
        <v>8557</v>
      </c>
      <c r="D173" s="218">
        <v>1032</v>
      </c>
      <c r="E173" s="218">
        <v>1253</v>
      </c>
      <c r="F173" s="51">
        <f t="shared" si="0"/>
        <v>2285</v>
      </c>
      <c r="G173" s="218">
        <v>4357</v>
      </c>
      <c r="H173" s="218">
        <v>6426</v>
      </c>
      <c r="I173" s="51">
        <f t="shared" si="1"/>
        <v>10783</v>
      </c>
      <c r="J173" s="258">
        <f>(I173/C173)*100</f>
        <v>126.01378987963072</v>
      </c>
    </row>
    <row r="174" spans="1:10" s="25" customFormat="1" ht="17.25" customHeight="1" outlineLevel="1">
      <c r="A174" s="489"/>
      <c r="B174" s="59" t="s">
        <v>127</v>
      </c>
      <c r="C174" s="266" t="s">
        <v>112</v>
      </c>
      <c r="D174" s="218">
        <v>714</v>
      </c>
      <c r="E174" s="218">
        <v>1014</v>
      </c>
      <c r="F174" s="51">
        <f t="shared" si="0"/>
        <v>1728</v>
      </c>
      <c r="G174" s="218">
        <v>3506</v>
      </c>
      <c r="H174" s="218">
        <v>5576</v>
      </c>
      <c r="I174" s="51">
        <f t="shared" si="1"/>
        <v>9082</v>
      </c>
      <c r="J174" s="267" t="s">
        <v>193</v>
      </c>
    </row>
    <row r="175" spans="1:10" s="25" customFormat="1" ht="14.25" customHeight="1" outlineLevel="1">
      <c r="A175" s="489"/>
      <c r="B175" s="59" t="s">
        <v>128</v>
      </c>
      <c r="C175" s="266" t="s">
        <v>112</v>
      </c>
      <c r="D175" s="218">
        <v>318</v>
      </c>
      <c r="E175" s="218">
        <v>239</v>
      </c>
      <c r="F175" s="51">
        <f t="shared" si="0"/>
        <v>557</v>
      </c>
      <c r="G175" s="218">
        <v>851</v>
      </c>
      <c r="H175" s="218">
        <v>850</v>
      </c>
      <c r="I175" s="51">
        <f t="shared" si="1"/>
        <v>1701</v>
      </c>
      <c r="J175" s="267" t="s">
        <v>193</v>
      </c>
    </row>
    <row r="176" spans="1:10" s="25" customFormat="1" ht="20.25" customHeight="1" outlineLevel="1">
      <c r="A176" s="489"/>
      <c r="B176" s="268" t="s">
        <v>284</v>
      </c>
      <c r="C176" s="269">
        <v>1364</v>
      </c>
      <c r="D176" s="218">
        <v>190</v>
      </c>
      <c r="E176" s="261">
        <v>272</v>
      </c>
      <c r="F176" s="270">
        <f t="shared" si="0"/>
        <v>462</v>
      </c>
      <c r="G176" s="218">
        <v>759</v>
      </c>
      <c r="H176" s="218">
        <v>1111</v>
      </c>
      <c r="I176" s="51">
        <f t="shared" si="1"/>
        <v>1870</v>
      </c>
      <c r="J176" s="258">
        <f>I176/C176*100</f>
        <v>137.09677419354838</v>
      </c>
    </row>
    <row r="177" spans="1:10" s="25" customFormat="1" ht="20.25" customHeight="1" outlineLevel="1">
      <c r="A177" s="489"/>
      <c r="B177" s="59" t="s">
        <v>127</v>
      </c>
      <c r="C177" s="266" t="s">
        <v>112</v>
      </c>
      <c r="D177" s="218">
        <v>109</v>
      </c>
      <c r="E177" s="261">
        <v>159</v>
      </c>
      <c r="F177" s="262">
        <f t="shared" si="0"/>
        <v>268</v>
      </c>
      <c r="G177" s="218">
        <v>563</v>
      </c>
      <c r="H177" s="218">
        <v>864</v>
      </c>
      <c r="I177" s="51">
        <f t="shared" si="1"/>
        <v>1427</v>
      </c>
      <c r="J177" s="267" t="s">
        <v>193</v>
      </c>
    </row>
    <row r="178" spans="1:10" s="25" customFormat="1" ht="12.75" outlineLevel="1">
      <c r="A178" s="489"/>
      <c r="B178" s="59" t="s">
        <v>128</v>
      </c>
      <c r="C178" s="266" t="s">
        <v>112</v>
      </c>
      <c r="D178" s="218">
        <v>81</v>
      </c>
      <c r="E178" s="218">
        <v>113</v>
      </c>
      <c r="F178" s="51">
        <f t="shared" si="0"/>
        <v>194</v>
      </c>
      <c r="G178" s="218">
        <v>196</v>
      </c>
      <c r="H178" s="261">
        <v>247</v>
      </c>
      <c r="I178" s="262">
        <f t="shared" si="1"/>
        <v>443</v>
      </c>
      <c r="J178" s="267" t="s">
        <v>193</v>
      </c>
    </row>
    <row r="179" spans="1:10" s="25" customFormat="1" ht="26.25" customHeight="1" outlineLevel="1">
      <c r="A179" s="489"/>
      <c r="B179" s="268" t="s">
        <v>182</v>
      </c>
      <c r="C179" s="269">
        <v>1938</v>
      </c>
      <c r="D179" s="218">
        <v>511</v>
      </c>
      <c r="E179" s="261">
        <v>652</v>
      </c>
      <c r="F179" s="262">
        <f t="shared" si="0"/>
        <v>1163</v>
      </c>
      <c r="G179" s="218">
        <v>2001</v>
      </c>
      <c r="H179" s="218">
        <v>3165</v>
      </c>
      <c r="I179" s="51">
        <f t="shared" si="1"/>
        <v>5166</v>
      </c>
      <c r="J179" s="258">
        <f>I179/C179*100</f>
        <v>266.5634674922601</v>
      </c>
    </row>
    <row r="180" spans="1:10" s="25" customFormat="1" ht="12" customHeight="1" outlineLevel="1">
      <c r="A180" s="489"/>
      <c r="B180" s="59" t="s">
        <v>127</v>
      </c>
      <c r="C180" s="266" t="s">
        <v>112</v>
      </c>
      <c r="D180" s="218">
        <v>318</v>
      </c>
      <c r="E180" s="261">
        <v>507</v>
      </c>
      <c r="F180" s="262">
        <f t="shared" si="0"/>
        <v>825</v>
      </c>
      <c r="G180" s="218">
        <v>1629</v>
      </c>
      <c r="H180" s="218">
        <v>2807</v>
      </c>
      <c r="I180" s="51">
        <f t="shared" si="1"/>
        <v>4436</v>
      </c>
      <c r="J180" s="267" t="s">
        <v>193</v>
      </c>
    </row>
    <row r="181" spans="1:10" s="25" customFormat="1" ht="12" customHeight="1" outlineLevel="1">
      <c r="A181" s="489"/>
      <c r="B181" s="59" t="s">
        <v>128</v>
      </c>
      <c r="C181" s="266" t="s">
        <v>112</v>
      </c>
      <c r="D181" s="218">
        <v>193</v>
      </c>
      <c r="E181" s="261">
        <v>145</v>
      </c>
      <c r="F181" s="262">
        <f t="shared" si="0"/>
        <v>338</v>
      </c>
      <c r="G181" s="218">
        <v>372</v>
      </c>
      <c r="H181" s="218">
        <v>358</v>
      </c>
      <c r="I181" s="51">
        <f t="shared" si="1"/>
        <v>730</v>
      </c>
      <c r="J181" s="267" t="s">
        <v>193</v>
      </c>
    </row>
    <row r="182" spans="1:10" s="25" customFormat="1" ht="12.75" customHeight="1" outlineLevel="1">
      <c r="A182" s="489"/>
      <c r="B182" s="265" t="s">
        <v>183</v>
      </c>
      <c r="C182" s="269">
        <v>157</v>
      </c>
      <c r="D182" s="218">
        <v>35</v>
      </c>
      <c r="E182" s="218">
        <v>54</v>
      </c>
      <c r="F182" s="51">
        <f t="shared" si="0"/>
        <v>89</v>
      </c>
      <c r="G182" s="218">
        <v>87</v>
      </c>
      <c r="H182" s="218">
        <v>157</v>
      </c>
      <c r="I182" s="51">
        <f t="shared" si="1"/>
        <v>244</v>
      </c>
      <c r="J182" s="258">
        <f>I182/C182*100</f>
        <v>155.4140127388535</v>
      </c>
    </row>
    <row r="183" spans="1:10" s="25" customFormat="1" ht="12.75" outlineLevel="1">
      <c r="A183" s="489"/>
      <c r="B183" s="59" t="s">
        <v>127</v>
      </c>
      <c r="C183" s="266" t="s">
        <v>112</v>
      </c>
      <c r="D183" s="218">
        <v>8</v>
      </c>
      <c r="E183" s="218">
        <v>24</v>
      </c>
      <c r="F183" s="51">
        <f t="shared" si="0"/>
        <v>32</v>
      </c>
      <c r="G183" s="218">
        <v>32</v>
      </c>
      <c r="H183" s="218">
        <v>77</v>
      </c>
      <c r="I183" s="51">
        <f t="shared" si="1"/>
        <v>109</v>
      </c>
      <c r="J183" s="267" t="s">
        <v>193</v>
      </c>
    </row>
    <row r="184" spans="1:10" s="25" customFormat="1" ht="12.75" outlineLevel="1">
      <c r="A184" s="489"/>
      <c r="B184" s="59" t="s">
        <v>128</v>
      </c>
      <c r="C184" s="266" t="s">
        <v>112</v>
      </c>
      <c r="D184" s="218">
        <v>27</v>
      </c>
      <c r="E184" s="218">
        <v>30</v>
      </c>
      <c r="F184" s="51">
        <f t="shared" si="0"/>
        <v>57</v>
      </c>
      <c r="G184" s="218">
        <v>55</v>
      </c>
      <c r="H184" s="218">
        <v>80</v>
      </c>
      <c r="I184" s="51">
        <f t="shared" si="1"/>
        <v>135</v>
      </c>
      <c r="J184" s="267" t="s">
        <v>193</v>
      </c>
    </row>
    <row r="185" spans="1:10" s="25" customFormat="1" ht="14.25" customHeight="1" outlineLevel="1">
      <c r="A185" s="489"/>
      <c r="B185" s="265" t="s">
        <v>184</v>
      </c>
      <c r="C185" s="269">
        <v>635</v>
      </c>
      <c r="D185" s="218">
        <v>254</v>
      </c>
      <c r="E185" s="218">
        <v>292</v>
      </c>
      <c r="F185" s="51">
        <f t="shared" si="0"/>
        <v>546</v>
      </c>
      <c r="G185" s="218">
        <v>1112</v>
      </c>
      <c r="H185" s="218">
        <v>1529</v>
      </c>
      <c r="I185" s="51">
        <f t="shared" si="1"/>
        <v>2641</v>
      </c>
      <c r="J185" s="258">
        <f>I185/C185*100</f>
        <v>415.90551181102364</v>
      </c>
    </row>
    <row r="186" spans="1:10" s="25" customFormat="1" ht="12.75" outlineLevel="1">
      <c r="A186" s="489"/>
      <c r="B186" s="59" t="s">
        <v>127</v>
      </c>
      <c r="C186" s="266" t="s">
        <v>112</v>
      </c>
      <c r="D186" s="218">
        <v>176</v>
      </c>
      <c r="E186" s="218">
        <v>247</v>
      </c>
      <c r="F186" s="51">
        <f t="shared" si="0"/>
        <v>423</v>
      </c>
      <c r="G186" s="218">
        <v>955</v>
      </c>
      <c r="H186" s="218">
        <v>1404</v>
      </c>
      <c r="I186" s="51">
        <f t="shared" si="1"/>
        <v>2359</v>
      </c>
      <c r="J186" s="267" t="s">
        <v>193</v>
      </c>
    </row>
    <row r="187" spans="1:10" s="25" customFormat="1" ht="15" customHeight="1" outlineLevel="1">
      <c r="A187" s="489"/>
      <c r="B187" s="59" t="s">
        <v>128</v>
      </c>
      <c r="C187" s="266" t="s">
        <v>112</v>
      </c>
      <c r="D187" s="218">
        <v>78</v>
      </c>
      <c r="E187" s="218">
        <v>45</v>
      </c>
      <c r="F187" s="51">
        <f t="shared" si="0"/>
        <v>123</v>
      </c>
      <c r="G187" s="218">
        <v>157</v>
      </c>
      <c r="H187" s="218">
        <v>125</v>
      </c>
      <c r="I187" s="51">
        <f t="shared" si="1"/>
        <v>282</v>
      </c>
      <c r="J187" s="267" t="s">
        <v>193</v>
      </c>
    </row>
    <row r="188" spans="1:10" s="25" customFormat="1" ht="12.75" outlineLevel="1">
      <c r="A188" s="489"/>
      <c r="B188" s="265" t="s">
        <v>186</v>
      </c>
      <c r="C188" s="269">
        <v>641</v>
      </c>
      <c r="D188" s="218">
        <v>342</v>
      </c>
      <c r="E188" s="218">
        <v>418</v>
      </c>
      <c r="F188" s="51">
        <f t="shared" si="0"/>
        <v>760</v>
      </c>
      <c r="G188" s="218">
        <v>1202</v>
      </c>
      <c r="H188" s="218">
        <v>2054</v>
      </c>
      <c r="I188" s="51">
        <f t="shared" si="1"/>
        <v>3256</v>
      </c>
      <c r="J188" s="258">
        <f>I188/C188*100</f>
        <v>507.9563182527301</v>
      </c>
    </row>
    <row r="189" spans="1:10" s="25" customFormat="1" ht="25.5" customHeight="1" outlineLevel="1">
      <c r="A189" s="489"/>
      <c r="B189" s="59" t="s">
        <v>127</v>
      </c>
      <c r="C189" s="266" t="s">
        <v>112</v>
      </c>
      <c r="D189" s="218">
        <v>190</v>
      </c>
      <c r="E189" s="218">
        <v>314</v>
      </c>
      <c r="F189" s="51">
        <f t="shared" si="0"/>
        <v>504</v>
      </c>
      <c r="G189" s="218">
        <v>932</v>
      </c>
      <c r="H189" s="218">
        <v>1811</v>
      </c>
      <c r="I189" s="51">
        <f t="shared" si="1"/>
        <v>2743</v>
      </c>
      <c r="J189" s="267" t="s">
        <v>193</v>
      </c>
    </row>
    <row r="190" spans="1:10" s="25" customFormat="1" ht="12.75" outlineLevel="1">
      <c r="A190" s="489"/>
      <c r="B190" s="59" t="s">
        <v>128</v>
      </c>
      <c r="C190" s="266" t="s">
        <v>112</v>
      </c>
      <c r="D190" s="218">
        <v>152</v>
      </c>
      <c r="E190" s="218">
        <v>104</v>
      </c>
      <c r="F190" s="51">
        <f t="shared" si="0"/>
        <v>256</v>
      </c>
      <c r="G190" s="218">
        <v>270</v>
      </c>
      <c r="H190" s="218">
        <v>243</v>
      </c>
      <c r="I190" s="51">
        <f t="shared" si="1"/>
        <v>513</v>
      </c>
      <c r="J190" s="267" t="s">
        <v>193</v>
      </c>
    </row>
    <row r="191" spans="1:10" s="25" customFormat="1" ht="12.75" outlineLevel="1">
      <c r="A191" s="489"/>
      <c r="B191" s="268" t="s">
        <v>286</v>
      </c>
      <c r="C191" s="269">
        <v>613</v>
      </c>
      <c r="D191" s="218">
        <v>123</v>
      </c>
      <c r="E191" s="261">
        <v>233</v>
      </c>
      <c r="F191" s="262">
        <f t="shared" si="0"/>
        <v>356</v>
      </c>
      <c r="G191" s="218">
        <v>366</v>
      </c>
      <c r="H191" s="218">
        <v>840</v>
      </c>
      <c r="I191" s="51">
        <f t="shared" si="1"/>
        <v>1206</v>
      </c>
      <c r="J191" s="258">
        <f>I191/C191*100</f>
        <v>196.7373572593801</v>
      </c>
    </row>
    <row r="192" spans="1:10" s="25" customFormat="1" ht="12.75" outlineLevel="1">
      <c r="A192" s="489"/>
      <c r="B192" s="59" t="s">
        <v>127</v>
      </c>
      <c r="C192" s="266" t="s">
        <v>112</v>
      </c>
      <c r="D192" s="218">
        <v>65</v>
      </c>
      <c r="E192" s="261">
        <v>151</v>
      </c>
      <c r="F192" s="262">
        <f t="shared" si="0"/>
        <v>216</v>
      </c>
      <c r="G192" s="218">
        <v>263</v>
      </c>
      <c r="H192" s="218">
        <v>683</v>
      </c>
      <c r="I192" s="51">
        <f t="shared" si="1"/>
        <v>946</v>
      </c>
      <c r="J192" s="267" t="s">
        <v>193</v>
      </c>
    </row>
    <row r="193" spans="1:10" s="25" customFormat="1" ht="12.75" outlineLevel="1">
      <c r="A193" s="489"/>
      <c r="B193" s="59" t="s">
        <v>128</v>
      </c>
      <c r="C193" s="266" t="s">
        <v>112</v>
      </c>
      <c r="D193" s="218">
        <v>58</v>
      </c>
      <c r="E193" s="218">
        <v>82</v>
      </c>
      <c r="F193" s="51">
        <f t="shared" si="0"/>
        <v>140</v>
      </c>
      <c r="G193" s="218">
        <v>103</v>
      </c>
      <c r="H193" s="218">
        <v>157</v>
      </c>
      <c r="I193" s="51">
        <f t="shared" si="1"/>
        <v>260</v>
      </c>
      <c r="J193" s="267" t="s">
        <v>193</v>
      </c>
    </row>
    <row r="194" spans="1:10" s="25" customFormat="1" ht="12.75" outlineLevel="1">
      <c r="A194" s="489"/>
      <c r="B194" s="265" t="s">
        <v>328</v>
      </c>
      <c r="C194" s="269">
        <v>165</v>
      </c>
      <c r="D194" s="218">
        <v>6</v>
      </c>
      <c r="E194" s="218">
        <v>8</v>
      </c>
      <c r="F194" s="51">
        <f t="shared" si="0"/>
        <v>14</v>
      </c>
      <c r="G194" s="218">
        <v>6</v>
      </c>
      <c r="H194" s="218">
        <v>8</v>
      </c>
      <c r="I194" s="51">
        <f t="shared" si="1"/>
        <v>14</v>
      </c>
      <c r="J194" s="258">
        <f>I194/C194*100</f>
        <v>8.484848484848486</v>
      </c>
    </row>
    <row r="195" spans="1:10" s="25" customFormat="1" ht="12.75" outlineLevel="1">
      <c r="A195" s="489"/>
      <c r="B195" s="252" t="s">
        <v>284</v>
      </c>
      <c r="C195" s="271" t="s">
        <v>112</v>
      </c>
      <c r="D195" s="272">
        <v>0</v>
      </c>
      <c r="E195" s="272">
        <v>0</v>
      </c>
      <c r="F195" s="51">
        <f t="shared" si="0"/>
        <v>0</v>
      </c>
      <c r="G195" s="272">
        <v>0</v>
      </c>
      <c r="H195" s="272">
        <v>0</v>
      </c>
      <c r="I195" s="51">
        <f t="shared" si="1"/>
        <v>0</v>
      </c>
      <c r="J195" s="273" t="s">
        <v>193</v>
      </c>
    </row>
    <row r="196" spans="1:10" s="25" customFormat="1" ht="18" customHeight="1" outlineLevel="1">
      <c r="A196" s="490"/>
      <c r="B196" s="252" t="s">
        <v>286</v>
      </c>
      <c r="C196" s="271" t="s">
        <v>112</v>
      </c>
      <c r="D196" s="272">
        <v>1</v>
      </c>
      <c r="E196" s="272">
        <v>0</v>
      </c>
      <c r="F196" s="51">
        <f t="shared" si="0"/>
        <v>1</v>
      </c>
      <c r="G196" s="272">
        <v>1</v>
      </c>
      <c r="H196" s="272">
        <v>0</v>
      </c>
      <c r="I196" s="51">
        <f t="shared" si="1"/>
        <v>1</v>
      </c>
      <c r="J196" s="273" t="s">
        <v>193</v>
      </c>
    </row>
    <row r="197" spans="1:10" s="25" customFormat="1" ht="15" customHeight="1" outlineLevel="1">
      <c r="A197" s="274">
        <v>4</v>
      </c>
      <c r="B197" s="231" t="s">
        <v>135</v>
      </c>
      <c r="C197" s="271" t="s">
        <v>112</v>
      </c>
      <c r="D197" s="272">
        <v>28</v>
      </c>
      <c r="E197" s="272">
        <v>32</v>
      </c>
      <c r="F197" s="51">
        <f t="shared" si="0"/>
        <v>60</v>
      </c>
      <c r="G197" s="272">
        <v>28</v>
      </c>
      <c r="H197" s="272">
        <v>32</v>
      </c>
      <c r="I197" s="51">
        <f t="shared" si="1"/>
        <v>60</v>
      </c>
      <c r="J197" s="273" t="s">
        <v>193</v>
      </c>
    </row>
    <row r="198" spans="1:10" s="25" customFormat="1" ht="25.5" outlineLevel="1">
      <c r="A198" s="274">
        <v>5</v>
      </c>
      <c r="B198" s="231" t="s">
        <v>136</v>
      </c>
      <c r="C198" s="271" t="s">
        <v>112</v>
      </c>
      <c r="D198" s="272">
        <v>57</v>
      </c>
      <c r="E198" s="272">
        <v>52</v>
      </c>
      <c r="F198" s="51">
        <f t="shared" si="0"/>
        <v>109</v>
      </c>
      <c r="G198" s="272">
        <v>57</v>
      </c>
      <c r="H198" s="272">
        <v>52</v>
      </c>
      <c r="I198" s="51">
        <f t="shared" si="1"/>
        <v>109</v>
      </c>
      <c r="J198" s="273" t="s">
        <v>193</v>
      </c>
    </row>
    <row r="199" spans="1:10" s="25" customFormat="1" ht="12.75" outlineLevel="1">
      <c r="A199" s="240">
        <v>6</v>
      </c>
      <c r="B199" s="265" t="s">
        <v>46</v>
      </c>
      <c r="C199" s="269">
        <v>26</v>
      </c>
      <c r="D199" s="53" t="s">
        <v>193</v>
      </c>
      <c r="E199" s="53" t="s">
        <v>193</v>
      </c>
      <c r="F199" s="51">
        <v>0</v>
      </c>
      <c r="G199" s="53" t="s">
        <v>193</v>
      </c>
      <c r="H199" s="53" t="s">
        <v>193</v>
      </c>
      <c r="I199" s="51">
        <v>51</v>
      </c>
      <c r="J199" s="275">
        <f>I199/C199*100</f>
        <v>196.15384615384613</v>
      </c>
    </row>
    <row r="200" spans="1:10" s="25" customFormat="1" ht="12.75" outlineLevel="1">
      <c r="A200" s="249" t="s">
        <v>88</v>
      </c>
      <c r="B200" s="43" t="s">
        <v>20</v>
      </c>
      <c r="C200" s="271" t="s">
        <v>193</v>
      </c>
      <c r="D200" s="276" t="s">
        <v>193</v>
      </c>
      <c r="E200" s="43" t="s">
        <v>193</v>
      </c>
      <c r="F200" s="277" t="s">
        <v>193</v>
      </c>
      <c r="G200" s="57" t="s">
        <v>193</v>
      </c>
      <c r="H200" s="57" t="s">
        <v>193</v>
      </c>
      <c r="I200" s="278" t="s">
        <v>193</v>
      </c>
      <c r="J200" s="279" t="s">
        <v>193</v>
      </c>
    </row>
    <row r="201" spans="1:10" s="25" customFormat="1" ht="38.25" customHeight="1">
      <c r="A201" s="617" t="s">
        <v>109</v>
      </c>
      <c r="B201" s="618"/>
      <c r="C201" s="619"/>
      <c r="D201" s="620"/>
      <c r="E201" s="620"/>
      <c r="F201" s="620"/>
      <c r="G201" s="620"/>
      <c r="H201" s="620"/>
      <c r="I201" s="620"/>
      <c r="J201" s="621"/>
    </row>
    <row r="202" spans="1:10" s="25" customFormat="1" ht="12.75">
      <c r="A202" s="622" t="s">
        <v>452</v>
      </c>
      <c r="B202" s="564"/>
      <c r="C202" s="564"/>
      <c r="D202" s="564"/>
      <c r="E202" s="564"/>
      <c r="F202" s="564"/>
      <c r="G202" s="564"/>
      <c r="H202" s="564"/>
      <c r="I202" s="564"/>
      <c r="J202" s="565"/>
    </row>
    <row r="203" spans="1:10" s="25" customFormat="1" ht="37.5" customHeight="1">
      <c r="A203" s="563" t="s">
        <v>53</v>
      </c>
      <c r="B203" s="564"/>
      <c r="C203" s="564"/>
      <c r="D203" s="564"/>
      <c r="E203" s="564"/>
      <c r="F203" s="564"/>
      <c r="G203" s="564"/>
      <c r="H203" s="564"/>
      <c r="I203" s="564"/>
      <c r="J203" s="565"/>
    </row>
    <row r="204" spans="1:10" s="52" customFormat="1" ht="24.75" customHeight="1">
      <c r="A204" s="484" t="s">
        <v>253</v>
      </c>
      <c r="B204" s="485"/>
      <c r="C204" s="485"/>
      <c r="D204" s="485"/>
      <c r="E204" s="485"/>
      <c r="F204" s="485"/>
      <c r="G204" s="485"/>
      <c r="H204" s="485"/>
      <c r="I204" s="485"/>
      <c r="J204" s="486"/>
    </row>
    <row r="205" spans="1:10" s="52" customFormat="1" ht="30" customHeight="1" outlineLevel="1">
      <c r="A205" s="487">
        <v>1</v>
      </c>
      <c r="B205" s="265" t="s">
        <v>254</v>
      </c>
      <c r="C205" s="280">
        <v>23267</v>
      </c>
      <c r="D205" s="281">
        <v>2122</v>
      </c>
      <c r="E205" s="282">
        <v>1066</v>
      </c>
      <c r="F205" s="282">
        <f>D205+E205</f>
        <v>3188</v>
      </c>
      <c r="G205" s="281">
        <v>9362</v>
      </c>
      <c r="H205" s="282">
        <v>3801</v>
      </c>
      <c r="I205" s="282">
        <f aca="true" t="shared" si="3" ref="I205:I213">G205+H205</f>
        <v>13163</v>
      </c>
      <c r="J205" s="283">
        <f aca="true" t="shared" si="4" ref="J205:J214">I205/C205</f>
        <v>0.5657368805604505</v>
      </c>
    </row>
    <row r="206" spans="1:10" s="52" customFormat="1" ht="19.5" customHeight="1" outlineLevel="1">
      <c r="A206" s="487"/>
      <c r="B206" s="252" t="s">
        <v>75</v>
      </c>
      <c r="C206" s="284">
        <v>9870</v>
      </c>
      <c r="D206" s="281">
        <v>1293</v>
      </c>
      <c r="E206" s="282">
        <v>557</v>
      </c>
      <c r="F206" s="282">
        <f aca="true" t="shared" si="5" ref="F206:F213">D206+E206</f>
        <v>1850</v>
      </c>
      <c r="G206" s="281">
        <v>5150</v>
      </c>
      <c r="H206" s="282">
        <v>1877</v>
      </c>
      <c r="I206" s="282">
        <f t="shared" si="3"/>
        <v>7027</v>
      </c>
      <c r="J206" s="283">
        <f t="shared" si="4"/>
        <v>0.7119554204660588</v>
      </c>
    </row>
    <row r="207" spans="1:10" s="52" customFormat="1" ht="30" customHeight="1" outlineLevel="1">
      <c r="A207" s="257">
        <v>2</v>
      </c>
      <c r="B207" s="265" t="s">
        <v>78</v>
      </c>
      <c r="C207" s="280">
        <v>26720</v>
      </c>
      <c r="D207" s="281">
        <v>3098</v>
      </c>
      <c r="E207" s="282">
        <v>1542</v>
      </c>
      <c r="F207" s="282">
        <f t="shared" si="5"/>
        <v>4640</v>
      </c>
      <c r="G207" s="281">
        <v>13821</v>
      </c>
      <c r="H207" s="282">
        <v>6077</v>
      </c>
      <c r="I207" s="282">
        <f t="shared" si="3"/>
        <v>19898</v>
      </c>
      <c r="J207" s="283">
        <f t="shared" si="4"/>
        <v>0.744685628742515</v>
      </c>
    </row>
    <row r="208" spans="1:10" s="58" customFormat="1" ht="45" customHeight="1" outlineLevel="1">
      <c r="A208" s="264">
        <v>3</v>
      </c>
      <c r="B208" s="265" t="s">
        <v>361</v>
      </c>
      <c r="C208" s="280">
        <v>780</v>
      </c>
      <c r="D208" s="281">
        <v>68</v>
      </c>
      <c r="E208" s="282">
        <v>3</v>
      </c>
      <c r="F208" s="282">
        <f t="shared" si="5"/>
        <v>71</v>
      </c>
      <c r="G208" s="281">
        <v>893</v>
      </c>
      <c r="H208" s="282">
        <v>48</v>
      </c>
      <c r="I208" s="282">
        <f t="shared" si="3"/>
        <v>941</v>
      </c>
      <c r="J208" s="283">
        <f t="shared" si="4"/>
        <v>1.2064102564102563</v>
      </c>
    </row>
    <row r="209" spans="1:10" s="52" customFormat="1" ht="30" customHeight="1" outlineLevel="1">
      <c r="A209" s="257">
        <v>4</v>
      </c>
      <c r="B209" s="231" t="s">
        <v>188</v>
      </c>
      <c r="C209" s="280">
        <v>9176</v>
      </c>
      <c r="D209" s="281">
        <v>446</v>
      </c>
      <c r="E209" s="282">
        <v>357</v>
      </c>
      <c r="F209" s="282">
        <f t="shared" si="5"/>
        <v>803</v>
      </c>
      <c r="G209" s="281">
        <v>3455</v>
      </c>
      <c r="H209" s="282">
        <v>2059</v>
      </c>
      <c r="I209" s="282">
        <f t="shared" si="3"/>
        <v>5514</v>
      </c>
      <c r="J209" s="283">
        <f t="shared" si="4"/>
        <v>0.6009154315605929</v>
      </c>
    </row>
    <row r="210" spans="1:10" s="54" customFormat="1" ht="33" customHeight="1" outlineLevel="1">
      <c r="A210" s="240">
        <v>5</v>
      </c>
      <c r="B210" s="265" t="s">
        <v>363</v>
      </c>
      <c r="C210" s="280">
        <v>430</v>
      </c>
      <c r="D210" s="53" t="s">
        <v>193</v>
      </c>
      <c r="E210" s="53" t="s">
        <v>193</v>
      </c>
      <c r="F210" s="217">
        <v>100</v>
      </c>
      <c r="G210" s="53" t="s">
        <v>193</v>
      </c>
      <c r="H210" s="53" t="s">
        <v>193</v>
      </c>
      <c r="I210" s="217">
        <v>554</v>
      </c>
      <c r="J210" s="283">
        <f t="shared" si="4"/>
        <v>1.2883720930232558</v>
      </c>
    </row>
    <row r="211" spans="1:10" s="52" customFormat="1" ht="25.5" outlineLevel="1">
      <c r="A211" s="257">
        <v>6</v>
      </c>
      <c r="B211" s="265" t="s">
        <v>79</v>
      </c>
      <c r="C211" s="280">
        <v>4844</v>
      </c>
      <c r="D211" s="51">
        <v>1082</v>
      </c>
      <c r="E211" s="218">
        <v>511</v>
      </c>
      <c r="F211" s="218">
        <f t="shared" si="5"/>
        <v>1593</v>
      </c>
      <c r="G211" s="281">
        <v>6014</v>
      </c>
      <c r="H211" s="282">
        <v>2803</v>
      </c>
      <c r="I211" s="282">
        <f t="shared" si="3"/>
        <v>8817</v>
      </c>
      <c r="J211" s="283">
        <f t="shared" si="4"/>
        <v>1.8201899256812553</v>
      </c>
    </row>
    <row r="212" spans="1:10" s="52" customFormat="1" ht="22.5" customHeight="1" outlineLevel="1">
      <c r="A212" s="257">
        <v>7</v>
      </c>
      <c r="B212" s="265" t="s">
        <v>364</v>
      </c>
      <c r="C212" s="280">
        <v>15</v>
      </c>
      <c r="D212" s="53" t="s">
        <v>193</v>
      </c>
      <c r="E212" s="53" t="s">
        <v>193</v>
      </c>
      <c r="F212" s="217">
        <v>13</v>
      </c>
      <c r="G212" s="53" t="s">
        <v>193</v>
      </c>
      <c r="H212" s="53" t="s">
        <v>193</v>
      </c>
      <c r="I212" s="218">
        <v>13</v>
      </c>
      <c r="J212" s="283">
        <f t="shared" si="4"/>
        <v>0.8666666666666667</v>
      </c>
    </row>
    <row r="213" spans="1:10" s="52" customFormat="1" ht="25.5" outlineLevel="1">
      <c r="A213" s="257">
        <v>8</v>
      </c>
      <c r="B213" s="265" t="s">
        <v>365</v>
      </c>
      <c r="C213" s="217">
        <v>1027</v>
      </c>
      <c r="D213" s="51">
        <v>28</v>
      </c>
      <c r="E213" s="218">
        <v>25</v>
      </c>
      <c r="F213" s="218">
        <f t="shared" si="5"/>
        <v>53</v>
      </c>
      <c r="G213" s="51">
        <v>28</v>
      </c>
      <c r="H213" s="218">
        <v>25</v>
      </c>
      <c r="I213" s="218">
        <f t="shared" si="3"/>
        <v>53</v>
      </c>
      <c r="J213" s="283">
        <f t="shared" si="4"/>
        <v>0.05160662122687439</v>
      </c>
    </row>
    <row r="214" spans="1:10" s="54" customFormat="1" ht="30" customHeight="1" outlineLevel="1">
      <c r="A214" s="240">
        <v>9</v>
      </c>
      <c r="B214" s="265" t="s">
        <v>47</v>
      </c>
      <c r="C214" s="217">
        <v>95</v>
      </c>
      <c r="D214" s="53" t="s">
        <v>193</v>
      </c>
      <c r="E214" s="53" t="s">
        <v>193</v>
      </c>
      <c r="F214" s="217">
        <v>0</v>
      </c>
      <c r="G214" s="53" t="s">
        <v>193</v>
      </c>
      <c r="H214" s="53" t="s">
        <v>193</v>
      </c>
      <c r="I214" s="217">
        <v>120</v>
      </c>
      <c r="J214" s="283">
        <f t="shared" si="4"/>
        <v>1.263157894736842</v>
      </c>
    </row>
    <row r="215" spans="1:10" s="42" customFormat="1" ht="14.25" outlineLevel="1">
      <c r="A215" s="249" t="s">
        <v>88</v>
      </c>
      <c r="B215" s="43" t="s">
        <v>20</v>
      </c>
      <c r="C215" s="55"/>
      <c r="D215" s="56"/>
      <c r="E215" s="43"/>
      <c r="F215" s="43"/>
      <c r="G215" s="57"/>
      <c r="H215" s="57"/>
      <c r="I215" s="57"/>
      <c r="J215" s="64"/>
    </row>
    <row r="216" spans="1:10" s="25" customFormat="1" ht="53.25" customHeight="1">
      <c r="A216" s="617" t="s">
        <v>109</v>
      </c>
      <c r="B216" s="618"/>
      <c r="C216" s="623" t="s">
        <v>453</v>
      </c>
      <c r="D216" s="564"/>
      <c r="E216" s="564"/>
      <c r="F216" s="564"/>
      <c r="G216" s="564"/>
      <c r="H216" s="564"/>
      <c r="I216" s="564"/>
      <c r="J216" s="624"/>
    </row>
    <row r="217" spans="1:10" s="25" customFormat="1" ht="14.25" customHeight="1">
      <c r="A217" s="563" t="s">
        <v>292</v>
      </c>
      <c r="B217" s="564"/>
      <c r="C217" s="564"/>
      <c r="D217" s="564"/>
      <c r="E217" s="564"/>
      <c r="F217" s="564"/>
      <c r="G217" s="564"/>
      <c r="H217" s="564"/>
      <c r="I217" s="564"/>
      <c r="J217" s="565"/>
    </row>
    <row r="218" spans="1:10" s="52" customFormat="1" ht="24.75" customHeight="1">
      <c r="A218" s="484" t="s">
        <v>255</v>
      </c>
      <c r="B218" s="485"/>
      <c r="C218" s="485"/>
      <c r="D218" s="485"/>
      <c r="E218" s="485"/>
      <c r="F218" s="485"/>
      <c r="G218" s="485"/>
      <c r="H218" s="485"/>
      <c r="I218" s="485"/>
      <c r="J218" s="486"/>
    </row>
    <row r="219" spans="1:10" s="54" customFormat="1" ht="30" customHeight="1" outlineLevel="1">
      <c r="A219" s="240">
        <v>1</v>
      </c>
      <c r="B219" s="265" t="s">
        <v>122</v>
      </c>
      <c r="C219" s="286">
        <v>7645</v>
      </c>
      <c r="D219" s="287" t="s">
        <v>193</v>
      </c>
      <c r="E219" s="287" t="s">
        <v>193</v>
      </c>
      <c r="F219" s="288">
        <v>6180</v>
      </c>
      <c r="G219" s="287" t="s">
        <v>193</v>
      </c>
      <c r="H219" s="287" t="s">
        <v>193</v>
      </c>
      <c r="I219" s="288">
        <v>10743</v>
      </c>
      <c r="J219" s="289">
        <f>I219/C219</f>
        <v>1.4052321778940484</v>
      </c>
    </row>
    <row r="220" spans="1:10" s="52" customFormat="1" ht="27.75" customHeight="1" outlineLevel="1">
      <c r="A220" s="487">
        <v>2</v>
      </c>
      <c r="B220" s="265" t="s">
        <v>256</v>
      </c>
      <c r="C220" s="286">
        <v>15097</v>
      </c>
      <c r="D220" s="282">
        <v>5259</v>
      </c>
      <c r="E220" s="282">
        <v>5974</v>
      </c>
      <c r="F220" s="281">
        <f>D220+E220</f>
        <v>11233</v>
      </c>
      <c r="G220" s="282">
        <v>20716</v>
      </c>
      <c r="H220" s="282">
        <v>18607</v>
      </c>
      <c r="I220" s="281">
        <f>G220+H220</f>
        <v>39323</v>
      </c>
      <c r="J220" s="289">
        <f aca="true" t="shared" si="6" ref="J220:J232">I220/C220</f>
        <v>2.6046896734450553</v>
      </c>
    </row>
    <row r="221" spans="1:10" s="52" customFormat="1" ht="19.5" customHeight="1" outlineLevel="1">
      <c r="A221" s="487"/>
      <c r="B221" s="252" t="s">
        <v>282</v>
      </c>
      <c r="C221" s="290">
        <v>2113</v>
      </c>
      <c r="D221" s="282">
        <v>1017</v>
      </c>
      <c r="E221" s="282">
        <v>1119</v>
      </c>
      <c r="F221" s="281">
        <f>D221+E221</f>
        <v>2136</v>
      </c>
      <c r="G221" s="282">
        <v>3817</v>
      </c>
      <c r="H221" s="282">
        <v>3346</v>
      </c>
      <c r="I221" s="281">
        <f>G221+H221</f>
        <v>7163</v>
      </c>
      <c r="J221" s="289">
        <f t="shared" si="6"/>
        <v>3.3899668717463323</v>
      </c>
    </row>
    <row r="222" spans="1:10" s="52" customFormat="1" ht="25.5" outlineLevel="1">
      <c r="A222" s="257">
        <v>3</v>
      </c>
      <c r="B222" s="231" t="s">
        <v>123</v>
      </c>
      <c r="C222" s="290">
        <v>7496</v>
      </c>
      <c r="D222" s="282">
        <v>1605</v>
      </c>
      <c r="E222" s="282">
        <v>2388</v>
      </c>
      <c r="F222" s="281">
        <f>D222+E222</f>
        <v>3993</v>
      </c>
      <c r="G222" s="282">
        <v>5254</v>
      </c>
      <c r="H222" s="282">
        <v>6897</v>
      </c>
      <c r="I222" s="281">
        <f>G222+H222</f>
        <v>12151</v>
      </c>
      <c r="J222" s="289">
        <f t="shared" si="6"/>
        <v>1.6209978655282817</v>
      </c>
    </row>
    <row r="223" spans="1:10" s="54" customFormat="1" ht="30" customHeight="1" outlineLevel="1">
      <c r="A223" s="240">
        <v>4</v>
      </c>
      <c r="B223" s="231" t="s">
        <v>189</v>
      </c>
      <c r="C223" s="291" t="s">
        <v>112</v>
      </c>
      <c r="D223" s="287" t="s">
        <v>193</v>
      </c>
      <c r="E223" s="287" t="s">
        <v>193</v>
      </c>
      <c r="F223" s="288">
        <v>3121</v>
      </c>
      <c r="G223" s="287" t="s">
        <v>193</v>
      </c>
      <c r="H223" s="287" t="s">
        <v>193</v>
      </c>
      <c r="I223" s="288">
        <v>6206</v>
      </c>
      <c r="J223" s="292" t="s">
        <v>193</v>
      </c>
    </row>
    <row r="224" spans="1:10" s="54" customFormat="1" ht="30" customHeight="1" outlineLevel="1">
      <c r="A224" s="240">
        <v>5</v>
      </c>
      <c r="B224" s="265" t="s">
        <v>124</v>
      </c>
      <c r="C224" s="286">
        <v>60</v>
      </c>
      <c r="D224" s="287" t="s">
        <v>193</v>
      </c>
      <c r="E224" s="287" t="s">
        <v>193</v>
      </c>
      <c r="F224" s="288">
        <v>0</v>
      </c>
      <c r="G224" s="287" t="s">
        <v>193</v>
      </c>
      <c r="H224" s="287" t="s">
        <v>193</v>
      </c>
      <c r="I224" s="288">
        <v>267</v>
      </c>
      <c r="J224" s="289">
        <f t="shared" si="6"/>
        <v>4.45</v>
      </c>
    </row>
    <row r="225" spans="1:10" s="52" customFormat="1" ht="38.25" outlineLevel="1">
      <c r="A225" s="257">
        <v>6</v>
      </c>
      <c r="B225" s="265" t="s">
        <v>257</v>
      </c>
      <c r="C225" s="286">
        <v>539</v>
      </c>
      <c r="D225" s="282">
        <v>7</v>
      </c>
      <c r="E225" s="282">
        <v>170</v>
      </c>
      <c r="F225" s="281">
        <f>D225+E225</f>
        <v>177</v>
      </c>
      <c r="G225" s="282">
        <v>521</v>
      </c>
      <c r="H225" s="282">
        <v>864</v>
      </c>
      <c r="I225" s="281">
        <f>G225+H225</f>
        <v>1385</v>
      </c>
      <c r="J225" s="289">
        <f t="shared" si="6"/>
        <v>2.569573283858998</v>
      </c>
    </row>
    <row r="226" spans="1:10" s="52" customFormat="1" ht="38.25" outlineLevel="1">
      <c r="A226" s="257">
        <v>7</v>
      </c>
      <c r="B226" s="265" t="s">
        <v>125</v>
      </c>
      <c r="C226" s="462">
        <v>611</v>
      </c>
      <c r="D226" s="463">
        <v>75</v>
      </c>
      <c r="E226" s="463">
        <v>55</v>
      </c>
      <c r="F226" s="464">
        <f>D226+E226</f>
        <v>130</v>
      </c>
      <c r="G226" s="463">
        <v>597</v>
      </c>
      <c r="H226" s="463">
        <v>518</v>
      </c>
      <c r="I226" s="464">
        <f>G226+H226</f>
        <v>1115</v>
      </c>
      <c r="J226" s="465">
        <f t="shared" si="6"/>
        <v>1.8248772504091653</v>
      </c>
    </row>
    <row r="227" spans="1:10" s="52" customFormat="1" ht="25.5" outlineLevel="1">
      <c r="A227" s="216">
        <v>8</v>
      </c>
      <c r="B227" s="231" t="s">
        <v>48</v>
      </c>
      <c r="C227" s="286">
        <v>12</v>
      </c>
      <c r="D227" s="287" t="s">
        <v>193</v>
      </c>
      <c r="E227" s="287" t="s">
        <v>193</v>
      </c>
      <c r="F227" s="281">
        <v>1</v>
      </c>
      <c r="G227" s="287" t="s">
        <v>193</v>
      </c>
      <c r="H227" s="287" t="s">
        <v>193</v>
      </c>
      <c r="I227" s="281">
        <v>44</v>
      </c>
      <c r="J227" s="289">
        <f t="shared" si="6"/>
        <v>3.6666666666666665</v>
      </c>
    </row>
    <row r="228" spans="1:10" s="52" customFormat="1" ht="30" customHeight="1" outlineLevel="1">
      <c r="A228" s="487">
        <v>9</v>
      </c>
      <c r="B228" s="265" t="s">
        <v>290</v>
      </c>
      <c r="C228" s="286">
        <v>24</v>
      </c>
      <c r="D228" s="282">
        <v>73</v>
      </c>
      <c r="E228" s="282">
        <v>77</v>
      </c>
      <c r="F228" s="281">
        <f>D228+E228</f>
        <v>150</v>
      </c>
      <c r="G228" s="282">
        <v>103</v>
      </c>
      <c r="H228" s="282">
        <v>107</v>
      </c>
      <c r="I228" s="281">
        <f>G228+H228</f>
        <v>210</v>
      </c>
      <c r="J228" s="289">
        <f t="shared" si="6"/>
        <v>8.75</v>
      </c>
    </row>
    <row r="229" spans="1:10" s="52" customFormat="1" ht="19.5" customHeight="1" outlineLevel="1">
      <c r="A229" s="487"/>
      <c r="B229" s="268" t="s">
        <v>16</v>
      </c>
      <c r="C229" s="293">
        <v>12</v>
      </c>
      <c r="D229" s="282">
        <v>31</v>
      </c>
      <c r="E229" s="282">
        <v>37</v>
      </c>
      <c r="F229" s="281">
        <f>D229+E229</f>
        <v>68</v>
      </c>
      <c r="G229" s="282">
        <v>43</v>
      </c>
      <c r="H229" s="282">
        <v>41</v>
      </c>
      <c r="I229" s="281">
        <f>G229+H229</f>
        <v>84</v>
      </c>
      <c r="J229" s="289">
        <f t="shared" si="6"/>
        <v>7</v>
      </c>
    </row>
    <row r="230" spans="1:10" s="52" customFormat="1" ht="19.5" customHeight="1" outlineLevel="1">
      <c r="A230" s="487"/>
      <c r="B230" s="268" t="s">
        <v>19</v>
      </c>
      <c r="C230" s="293">
        <v>12</v>
      </c>
      <c r="D230" s="282">
        <v>42</v>
      </c>
      <c r="E230" s="282">
        <v>40</v>
      </c>
      <c r="F230" s="281">
        <f>D230+E230</f>
        <v>82</v>
      </c>
      <c r="G230" s="282">
        <v>60</v>
      </c>
      <c r="H230" s="282">
        <v>66</v>
      </c>
      <c r="I230" s="281">
        <f>G230+H230</f>
        <v>126</v>
      </c>
      <c r="J230" s="289">
        <f t="shared" si="6"/>
        <v>10.5</v>
      </c>
    </row>
    <row r="231" spans="1:10" s="52" customFormat="1" ht="25.5" outlineLevel="1">
      <c r="A231" s="216">
        <v>10</v>
      </c>
      <c r="B231" s="265" t="s">
        <v>49</v>
      </c>
      <c r="C231" s="286">
        <v>40</v>
      </c>
      <c r="D231" s="282">
        <v>361</v>
      </c>
      <c r="E231" s="282">
        <v>286</v>
      </c>
      <c r="F231" s="281">
        <f>D231+E231</f>
        <v>647</v>
      </c>
      <c r="G231" s="282">
        <v>894</v>
      </c>
      <c r="H231" s="282">
        <v>967</v>
      </c>
      <c r="I231" s="281">
        <f>G231+H231</f>
        <v>1861</v>
      </c>
      <c r="J231" s="289">
        <f t="shared" si="6"/>
        <v>46.525</v>
      </c>
    </row>
    <row r="232" spans="1:10" s="52" customFormat="1" ht="19.5" customHeight="1" outlineLevel="1">
      <c r="A232" s="257">
        <v>11</v>
      </c>
      <c r="B232" s="265" t="s">
        <v>258</v>
      </c>
      <c r="C232" s="286">
        <v>135</v>
      </c>
      <c r="D232" s="282">
        <v>32</v>
      </c>
      <c r="E232" s="282">
        <v>42</v>
      </c>
      <c r="F232" s="281">
        <f>D232+E232</f>
        <v>74</v>
      </c>
      <c r="G232" s="282">
        <v>145</v>
      </c>
      <c r="H232" s="282">
        <v>148</v>
      </c>
      <c r="I232" s="281">
        <f>G232+H232</f>
        <v>293</v>
      </c>
      <c r="J232" s="289">
        <f t="shared" si="6"/>
        <v>2.1703703703703705</v>
      </c>
    </row>
    <row r="233" spans="1:10" s="52" customFormat="1" ht="19.5" customHeight="1" outlineLevel="1">
      <c r="A233" s="488">
        <v>12</v>
      </c>
      <c r="B233" s="491" t="s">
        <v>76</v>
      </c>
      <c r="C233" s="492"/>
      <c r="D233" s="492"/>
      <c r="E233" s="492"/>
      <c r="F233" s="492"/>
      <c r="G233" s="492"/>
      <c r="H233" s="492"/>
      <c r="I233" s="492"/>
      <c r="J233" s="493"/>
    </row>
    <row r="234" spans="1:10" s="52" customFormat="1" ht="19.5" customHeight="1" outlineLevel="1">
      <c r="A234" s="489"/>
      <c r="B234" s="231" t="s">
        <v>51</v>
      </c>
      <c r="C234" s="53" t="s">
        <v>112</v>
      </c>
      <c r="D234" s="294">
        <v>0</v>
      </c>
      <c r="E234" s="294">
        <v>0</v>
      </c>
      <c r="F234" s="51">
        <f>D234+E234</f>
        <v>0</v>
      </c>
      <c r="G234" s="218">
        <v>5</v>
      </c>
      <c r="H234" s="218">
        <v>8</v>
      </c>
      <c r="I234" s="51">
        <f>G234+H234</f>
        <v>13</v>
      </c>
      <c r="J234" s="295" t="s">
        <v>193</v>
      </c>
    </row>
    <row r="235" spans="1:10" s="52" customFormat="1" ht="19.5" customHeight="1" outlineLevel="1">
      <c r="A235" s="489"/>
      <c r="B235" s="219" t="s">
        <v>52</v>
      </c>
      <c r="C235" s="53" t="s">
        <v>112</v>
      </c>
      <c r="D235" s="296">
        <v>0</v>
      </c>
      <c r="E235" s="296">
        <v>0</v>
      </c>
      <c r="F235" s="51">
        <f>D235+E235</f>
        <v>0</v>
      </c>
      <c r="G235" s="218">
        <v>17</v>
      </c>
      <c r="H235" s="218">
        <v>14</v>
      </c>
      <c r="I235" s="51">
        <f>G235+H235</f>
        <v>31</v>
      </c>
      <c r="J235" s="295" t="s">
        <v>193</v>
      </c>
    </row>
    <row r="236" spans="1:10" s="58" customFormat="1" ht="12.75" outlineLevel="1">
      <c r="A236" s="490"/>
      <c r="B236" s="231" t="s">
        <v>50</v>
      </c>
      <c r="C236" s="53" t="s">
        <v>112</v>
      </c>
      <c r="D236" s="296">
        <v>35</v>
      </c>
      <c r="E236" s="296">
        <v>38</v>
      </c>
      <c r="F236" s="51">
        <f>D236+E236</f>
        <v>73</v>
      </c>
      <c r="G236" s="218">
        <v>96</v>
      </c>
      <c r="H236" s="218">
        <v>125</v>
      </c>
      <c r="I236" s="51">
        <f>G236+H236</f>
        <v>221</v>
      </c>
      <c r="J236" s="295" t="s">
        <v>193</v>
      </c>
    </row>
    <row r="237" spans="1:10" s="58" customFormat="1" ht="30" customHeight="1" outlineLevel="1">
      <c r="A237" s="257">
        <v>13</v>
      </c>
      <c r="B237" s="231" t="s">
        <v>77</v>
      </c>
      <c r="C237" s="53" t="s">
        <v>112</v>
      </c>
      <c r="D237" s="53" t="s">
        <v>193</v>
      </c>
      <c r="E237" s="53" t="s">
        <v>193</v>
      </c>
      <c r="F237" s="297">
        <v>73</v>
      </c>
      <c r="G237" s="53" t="s">
        <v>193</v>
      </c>
      <c r="H237" s="53" t="s">
        <v>193</v>
      </c>
      <c r="I237" s="51">
        <v>221</v>
      </c>
      <c r="J237" s="295" t="s">
        <v>193</v>
      </c>
    </row>
    <row r="238" spans="1:10" s="58" customFormat="1" ht="14.25" outlineLevel="1">
      <c r="A238" s="249" t="s">
        <v>88</v>
      </c>
      <c r="B238" s="43" t="s">
        <v>20</v>
      </c>
      <c r="C238" s="55"/>
      <c r="D238" s="56"/>
      <c r="E238" s="43"/>
      <c r="F238" s="43"/>
      <c r="G238" s="57"/>
      <c r="H238" s="57"/>
      <c r="I238" s="57"/>
      <c r="J238" s="64"/>
    </row>
    <row r="239" spans="1:10" s="25" customFormat="1" ht="14.25" customHeight="1">
      <c r="A239" s="574" t="s">
        <v>109</v>
      </c>
      <c r="B239" s="575"/>
      <c r="C239" s="576"/>
      <c r="D239" s="576"/>
      <c r="E239" s="576"/>
      <c r="F239" s="576"/>
      <c r="G239" s="576"/>
      <c r="H239" s="576"/>
      <c r="I239" s="576"/>
      <c r="J239" s="577"/>
    </row>
    <row r="240" spans="1:10" s="25" customFormat="1" ht="14.25" customHeight="1">
      <c r="A240" s="563" t="s">
        <v>292</v>
      </c>
      <c r="B240" s="564"/>
      <c r="C240" s="564"/>
      <c r="D240" s="564"/>
      <c r="E240" s="564"/>
      <c r="F240" s="564"/>
      <c r="G240" s="564"/>
      <c r="H240" s="564"/>
      <c r="I240" s="564"/>
      <c r="J240" s="565"/>
    </row>
    <row r="241" spans="1:10" s="25" customFormat="1" ht="14.25" customHeight="1">
      <c r="A241" s="563" t="s">
        <v>53</v>
      </c>
      <c r="B241" s="564"/>
      <c r="C241" s="564"/>
      <c r="D241" s="564"/>
      <c r="E241" s="564"/>
      <c r="F241" s="564"/>
      <c r="G241" s="564"/>
      <c r="H241" s="564"/>
      <c r="I241" s="564"/>
      <c r="J241" s="565"/>
    </row>
    <row r="242" spans="1:10" s="52" customFormat="1" ht="24.75" customHeight="1">
      <c r="A242" s="484" t="s">
        <v>259</v>
      </c>
      <c r="B242" s="485"/>
      <c r="C242" s="485"/>
      <c r="D242" s="485"/>
      <c r="E242" s="485"/>
      <c r="F242" s="485"/>
      <c r="G242" s="485"/>
      <c r="H242" s="485"/>
      <c r="I242" s="485"/>
      <c r="J242" s="486"/>
    </row>
    <row r="243" spans="1:10" s="54" customFormat="1" ht="30" customHeight="1" outlineLevel="1">
      <c r="A243" s="240">
        <v>1</v>
      </c>
      <c r="B243" s="231" t="s">
        <v>268</v>
      </c>
      <c r="C243" s="280">
        <v>287</v>
      </c>
      <c r="D243" s="287" t="s">
        <v>193</v>
      </c>
      <c r="E243" s="287" t="s">
        <v>193</v>
      </c>
      <c r="F243" s="288">
        <v>34</v>
      </c>
      <c r="G243" s="287" t="s">
        <v>193</v>
      </c>
      <c r="H243" s="287" t="s">
        <v>193</v>
      </c>
      <c r="I243" s="406">
        <v>140</v>
      </c>
      <c r="J243" s="407">
        <f>I243/C243</f>
        <v>0.4878048780487805</v>
      </c>
    </row>
    <row r="244" spans="1:10" s="58" customFormat="1" ht="30" customHeight="1" outlineLevel="1">
      <c r="A244" s="257">
        <v>2</v>
      </c>
      <c r="B244" s="260" t="s">
        <v>187</v>
      </c>
      <c r="C244" s="287" t="s">
        <v>112</v>
      </c>
      <c r="D244" s="282">
        <v>291</v>
      </c>
      <c r="E244" s="282">
        <v>309</v>
      </c>
      <c r="F244" s="281">
        <v>600</v>
      </c>
      <c r="G244" s="282">
        <v>1998</v>
      </c>
      <c r="H244" s="282">
        <v>2083</v>
      </c>
      <c r="I244" s="408">
        <v>4081</v>
      </c>
      <c r="J244" s="65" t="s">
        <v>193</v>
      </c>
    </row>
    <row r="245" spans="1:10" s="54" customFormat="1" ht="14.25" customHeight="1" outlineLevel="1">
      <c r="A245" s="532">
        <v>3</v>
      </c>
      <c r="B245" s="409" t="s">
        <v>90</v>
      </c>
      <c r="C245" s="280">
        <v>665</v>
      </c>
      <c r="D245" s="287" t="s">
        <v>193</v>
      </c>
      <c r="E245" s="287" t="s">
        <v>193</v>
      </c>
      <c r="F245" s="288">
        <v>44</v>
      </c>
      <c r="G245" s="287" t="s">
        <v>193</v>
      </c>
      <c r="H245" s="287" t="s">
        <v>193</v>
      </c>
      <c r="I245" s="288">
        <v>432</v>
      </c>
      <c r="J245" s="407">
        <f>I245/C245</f>
        <v>0.649624060150376</v>
      </c>
    </row>
    <row r="246" spans="1:10" s="54" customFormat="1" ht="19.5" customHeight="1" outlineLevel="1">
      <c r="A246" s="532"/>
      <c r="B246" s="268" t="s">
        <v>80</v>
      </c>
      <c r="C246" s="410">
        <v>283</v>
      </c>
      <c r="D246" s="287" t="s">
        <v>193</v>
      </c>
      <c r="E246" s="287" t="s">
        <v>193</v>
      </c>
      <c r="F246" s="288">
        <v>28</v>
      </c>
      <c r="G246" s="287" t="s">
        <v>193</v>
      </c>
      <c r="H246" s="287" t="s">
        <v>193</v>
      </c>
      <c r="I246" s="288">
        <v>243</v>
      </c>
      <c r="J246" s="407">
        <f aca="true" t="shared" si="7" ref="J246:J251">I246/C246</f>
        <v>0.8586572438162544</v>
      </c>
    </row>
    <row r="247" spans="1:10" s="54" customFormat="1" ht="19.5" customHeight="1" outlineLevel="1">
      <c r="A247" s="532"/>
      <c r="B247" s="268" t="s">
        <v>81</v>
      </c>
      <c r="C247" s="410">
        <v>382</v>
      </c>
      <c r="D247" s="287" t="s">
        <v>193</v>
      </c>
      <c r="E247" s="287" t="s">
        <v>193</v>
      </c>
      <c r="F247" s="288">
        <v>16</v>
      </c>
      <c r="G247" s="287" t="s">
        <v>193</v>
      </c>
      <c r="H247" s="287" t="s">
        <v>193</v>
      </c>
      <c r="I247" s="288">
        <v>189</v>
      </c>
      <c r="J247" s="407">
        <f t="shared" si="7"/>
        <v>0.49476439790575916</v>
      </c>
    </row>
    <row r="248" spans="1:10" s="54" customFormat="1" ht="27.75" customHeight="1" outlineLevel="1">
      <c r="A248" s="240">
        <v>4</v>
      </c>
      <c r="B248" s="265" t="s">
        <v>57</v>
      </c>
      <c r="C248" s="410">
        <v>402</v>
      </c>
      <c r="D248" s="287" t="s">
        <v>193</v>
      </c>
      <c r="E248" s="287" t="s">
        <v>193</v>
      </c>
      <c r="F248" s="288">
        <v>161</v>
      </c>
      <c r="G248" s="287" t="s">
        <v>193</v>
      </c>
      <c r="H248" s="287" t="s">
        <v>193</v>
      </c>
      <c r="I248" s="288">
        <v>353</v>
      </c>
      <c r="J248" s="407">
        <f t="shared" si="7"/>
        <v>0.8781094527363185</v>
      </c>
    </row>
    <row r="249" spans="1:10" s="54" customFormat="1" ht="25.5" outlineLevel="1">
      <c r="A249" s="240">
        <v>5</v>
      </c>
      <c r="B249" s="265" t="s">
        <v>110</v>
      </c>
      <c r="C249" s="280">
        <v>139</v>
      </c>
      <c r="D249" s="287" t="s">
        <v>193</v>
      </c>
      <c r="E249" s="287" t="s">
        <v>193</v>
      </c>
      <c r="F249" s="288">
        <v>35</v>
      </c>
      <c r="G249" s="287" t="s">
        <v>193</v>
      </c>
      <c r="H249" s="287" t="s">
        <v>193</v>
      </c>
      <c r="I249" s="288">
        <v>157</v>
      </c>
      <c r="J249" s="407">
        <f t="shared" si="7"/>
        <v>1.129496402877698</v>
      </c>
    </row>
    <row r="250" spans="1:10" s="54" customFormat="1" ht="30" customHeight="1" outlineLevel="1">
      <c r="A250" s="240">
        <v>6</v>
      </c>
      <c r="B250" s="265" t="s">
        <v>267</v>
      </c>
      <c r="C250" s="280">
        <v>105</v>
      </c>
      <c r="D250" s="287" t="s">
        <v>193</v>
      </c>
      <c r="E250" s="287" t="s">
        <v>193</v>
      </c>
      <c r="F250" s="288">
        <v>37</v>
      </c>
      <c r="G250" s="287" t="s">
        <v>193</v>
      </c>
      <c r="H250" s="287" t="s">
        <v>193</v>
      </c>
      <c r="I250" s="288">
        <v>102</v>
      </c>
      <c r="J250" s="407">
        <f t="shared" si="7"/>
        <v>0.9714285714285714</v>
      </c>
    </row>
    <row r="251" spans="1:10" s="52" customFormat="1" ht="30" customHeight="1" outlineLevel="1">
      <c r="A251" s="488">
        <v>7</v>
      </c>
      <c r="B251" s="409" t="s">
        <v>56</v>
      </c>
      <c r="C251" s="280">
        <v>6217</v>
      </c>
      <c r="D251" s="282">
        <v>483</v>
      </c>
      <c r="E251" s="282">
        <v>187</v>
      </c>
      <c r="F251" s="281">
        <v>670</v>
      </c>
      <c r="G251" s="411">
        <v>914</v>
      </c>
      <c r="H251" s="411">
        <v>405</v>
      </c>
      <c r="I251" s="408">
        <v>1319</v>
      </c>
      <c r="J251" s="407">
        <f t="shared" si="7"/>
        <v>0.2121602058870838</v>
      </c>
    </row>
    <row r="252" spans="1:10" s="52" customFormat="1" ht="18.75" customHeight="1" outlineLevel="1">
      <c r="A252" s="489"/>
      <c r="B252" s="231" t="s">
        <v>373</v>
      </c>
      <c r="C252" s="287" t="s">
        <v>112</v>
      </c>
      <c r="D252" s="282">
        <v>251</v>
      </c>
      <c r="E252" s="282">
        <v>120</v>
      </c>
      <c r="F252" s="281">
        <v>371</v>
      </c>
      <c r="G252" s="282">
        <v>720</v>
      </c>
      <c r="H252" s="282">
        <v>373</v>
      </c>
      <c r="I252" s="281">
        <v>1093</v>
      </c>
      <c r="J252" s="65" t="s">
        <v>193</v>
      </c>
    </row>
    <row r="253" spans="1:10" s="52" customFormat="1" ht="18" customHeight="1" outlineLevel="1">
      <c r="A253" s="489"/>
      <c r="B253" s="231" t="s">
        <v>374</v>
      </c>
      <c r="C253" s="287" t="s">
        <v>112</v>
      </c>
      <c r="D253" s="282">
        <v>0</v>
      </c>
      <c r="E253" s="282">
        <v>0</v>
      </c>
      <c r="F253" s="281">
        <v>0</v>
      </c>
      <c r="G253" s="282">
        <v>0</v>
      </c>
      <c r="H253" s="282">
        <v>0</v>
      </c>
      <c r="I253" s="281">
        <v>0</v>
      </c>
      <c r="J253" s="65" t="s">
        <v>193</v>
      </c>
    </row>
    <row r="254" spans="1:10" s="52" customFormat="1" ht="18" customHeight="1" outlineLevel="1">
      <c r="A254" s="489"/>
      <c r="B254" s="231" t="s">
        <v>375</v>
      </c>
      <c r="C254" s="287" t="s">
        <v>112</v>
      </c>
      <c r="D254" s="282">
        <v>232</v>
      </c>
      <c r="E254" s="282">
        <v>67</v>
      </c>
      <c r="F254" s="281">
        <v>299</v>
      </c>
      <c r="G254" s="282">
        <v>232</v>
      </c>
      <c r="H254" s="282">
        <v>67</v>
      </c>
      <c r="I254" s="281">
        <v>299</v>
      </c>
      <c r="J254" s="65" t="s">
        <v>193</v>
      </c>
    </row>
    <row r="255" spans="1:10" s="52" customFormat="1" ht="18" customHeight="1" outlineLevel="1">
      <c r="A255" s="490"/>
      <c r="B255" s="409" t="s">
        <v>298</v>
      </c>
      <c r="C255" s="287" t="s">
        <v>112</v>
      </c>
      <c r="D255" s="412">
        <v>48</v>
      </c>
      <c r="E255" s="412">
        <v>24</v>
      </c>
      <c r="F255" s="413">
        <v>72</v>
      </c>
      <c r="G255" s="412">
        <v>48</v>
      </c>
      <c r="H255" s="412">
        <v>24</v>
      </c>
      <c r="I255" s="413">
        <v>72</v>
      </c>
      <c r="J255" s="65" t="s">
        <v>193</v>
      </c>
    </row>
    <row r="256" spans="1:10" s="52" customFormat="1" ht="27.75" customHeight="1" outlineLevel="1">
      <c r="A256" s="274">
        <v>8</v>
      </c>
      <c r="B256" s="231" t="s">
        <v>376</v>
      </c>
      <c r="C256" s="287" t="s">
        <v>112</v>
      </c>
      <c r="D256" s="282">
        <v>0</v>
      </c>
      <c r="E256" s="282">
        <v>0</v>
      </c>
      <c r="F256" s="281">
        <v>0</v>
      </c>
      <c r="G256" s="282">
        <v>0</v>
      </c>
      <c r="H256" s="282">
        <v>0</v>
      </c>
      <c r="I256" s="281">
        <v>0</v>
      </c>
      <c r="J256" s="65" t="s">
        <v>193</v>
      </c>
    </row>
    <row r="257" spans="1:10" s="52" customFormat="1" ht="27.75" customHeight="1" outlineLevel="1">
      <c r="A257" s="487">
        <v>9</v>
      </c>
      <c r="B257" s="260" t="s">
        <v>91</v>
      </c>
      <c r="C257" s="280">
        <v>3460</v>
      </c>
      <c r="D257" s="282">
        <v>651</v>
      </c>
      <c r="E257" s="282">
        <v>125</v>
      </c>
      <c r="F257" s="281">
        <v>776</v>
      </c>
      <c r="G257" s="411">
        <v>5383</v>
      </c>
      <c r="H257" s="411">
        <v>867</v>
      </c>
      <c r="I257" s="408">
        <v>6250</v>
      </c>
      <c r="J257" s="407">
        <f>I257/C257</f>
        <v>1.80635838150289</v>
      </c>
    </row>
    <row r="258" spans="1:10" s="52" customFormat="1" ht="19.5" customHeight="1" outlineLevel="1">
      <c r="A258" s="487"/>
      <c r="B258" s="414" t="s">
        <v>82</v>
      </c>
      <c r="C258" s="284">
        <v>2314</v>
      </c>
      <c r="D258" s="282">
        <v>296</v>
      </c>
      <c r="E258" s="282">
        <v>60</v>
      </c>
      <c r="F258" s="281">
        <v>356</v>
      </c>
      <c r="G258" s="411">
        <v>1978</v>
      </c>
      <c r="H258" s="411">
        <v>306</v>
      </c>
      <c r="I258" s="408">
        <v>2284</v>
      </c>
      <c r="J258" s="407">
        <f>I258/C258</f>
        <v>0.9870354364736387</v>
      </c>
    </row>
    <row r="259" spans="1:10" s="52" customFormat="1" ht="19.5" customHeight="1" outlineLevel="1">
      <c r="A259" s="487"/>
      <c r="B259" s="252" t="s">
        <v>83</v>
      </c>
      <c r="C259" s="284">
        <v>335</v>
      </c>
      <c r="D259" s="282">
        <v>0</v>
      </c>
      <c r="E259" s="282">
        <v>0</v>
      </c>
      <c r="F259" s="281">
        <v>0</v>
      </c>
      <c r="G259" s="282">
        <v>132</v>
      </c>
      <c r="H259" s="282">
        <v>66</v>
      </c>
      <c r="I259" s="281">
        <v>198</v>
      </c>
      <c r="J259" s="407">
        <f>I259/C259</f>
        <v>0.591044776119403</v>
      </c>
    </row>
    <row r="260" spans="1:10" s="54" customFormat="1" ht="25.5" outlineLevel="1">
      <c r="A260" s="249">
        <v>10</v>
      </c>
      <c r="B260" s="285" t="s">
        <v>190</v>
      </c>
      <c r="C260" s="303">
        <v>363</v>
      </c>
      <c r="D260" s="415" t="s">
        <v>193</v>
      </c>
      <c r="E260" s="415" t="s">
        <v>193</v>
      </c>
      <c r="F260" s="304">
        <v>53</v>
      </c>
      <c r="G260" s="415" t="s">
        <v>193</v>
      </c>
      <c r="H260" s="415" t="s">
        <v>193</v>
      </c>
      <c r="I260" s="304">
        <v>252</v>
      </c>
      <c r="J260" s="407">
        <f>I260/C260</f>
        <v>0.6942148760330579</v>
      </c>
    </row>
    <row r="261" spans="1:10" s="42" customFormat="1" ht="12.75" outlineLevel="1">
      <c r="A261" s="249" t="s">
        <v>88</v>
      </c>
      <c r="B261" s="43" t="s">
        <v>20</v>
      </c>
      <c r="C261" s="415" t="s">
        <v>193</v>
      </c>
      <c r="D261" s="415" t="s">
        <v>193</v>
      </c>
      <c r="E261" s="415" t="s">
        <v>193</v>
      </c>
      <c r="F261" s="415" t="s">
        <v>193</v>
      </c>
      <c r="G261" s="415" t="s">
        <v>193</v>
      </c>
      <c r="H261" s="415" t="s">
        <v>193</v>
      </c>
      <c r="I261" s="415" t="s">
        <v>193</v>
      </c>
      <c r="J261" s="415" t="s">
        <v>193</v>
      </c>
    </row>
    <row r="262" spans="1:10" s="25" customFormat="1" ht="294" customHeight="1" thickBot="1">
      <c r="A262" s="479" t="s">
        <v>109</v>
      </c>
      <c r="B262" s="480"/>
      <c r="C262" s="481" t="s">
        <v>471</v>
      </c>
      <c r="D262" s="482"/>
      <c r="E262" s="482"/>
      <c r="F262" s="482"/>
      <c r="G262" s="482"/>
      <c r="H262" s="482"/>
      <c r="I262" s="482"/>
      <c r="J262" s="483"/>
    </row>
    <row r="263" spans="1:10" s="25" customFormat="1" ht="14.25" customHeight="1">
      <c r="A263" s="475" t="s">
        <v>292</v>
      </c>
      <c r="B263" s="476"/>
      <c r="C263" s="476"/>
      <c r="D263" s="476"/>
      <c r="E263" s="476"/>
      <c r="F263" s="476"/>
      <c r="G263" s="476"/>
      <c r="H263" s="476"/>
      <c r="I263" s="476"/>
      <c r="J263" s="477"/>
    </row>
    <row r="264" spans="1:10" s="25" customFormat="1" ht="14.25" customHeight="1">
      <c r="A264" s="475" t="s">
        <v>53</v>
      </c>
      <c r="B264" s="476"/>
      <c r="C264" s="476"/>
      <c r="D264" s="476"/>
      <c r="E264" s="476"/>
      <c r="F264" s="476"/>
      <c r="G264" s="476"/>
      <c r="H264" s="476"/>
      <c r="I264" s="476"/>
      <c r="J264" s="477"/>
    </row>
    <row r="265" spans="1:3" s="60" customFormat="1" ht="19.5" customHeight="1">
      <c r="A265" s="5" t="s">
        <v>200</v>
      </c>
      <c r="B265" s="466" t="s">
        <v>564</v>
      </c>
      <c r="C265" s="5"/>
    </row>
    <row r="266" spans="1:3" s="60" customFormat="1" ht="19.5" customHeight="1">
      <c r="A266" s="5" t="s">
        <v>201</v>
      </c>
      <c r="B266" s="230"/>
      <c r="C266" s="5"/>
    </row>
  </sheetData>
  <sheetProtection selectLockedCells="1" selectUnlockedCells="1"/>
  <mergeCells count="343">
    <mergeCell ref="A201:B201"/>
    <mergeCell ref="C201:J201"/>
    <mergeCell ref="A202:J202"/>
    <mergeCell ref="A203:J203"/>
    <mergeCell ref="A216:B216"/>
    <mergeCell ref="C216:J216"/>
    <mergeCell ref="A217:J217"/>
    <mergeCell ref="A70:B70"/>
    <mergeCell ref="C70:J70"/>
    <mergeCell ref="A71:J71"/>
    <mergeCell ref="A80:B80"/>
    <mergeCell ref="C80:J80"/>
    <mergeCell ref="A81:J81"/>
    <mergeCell ref="C126:J126"/>
    <mergeCell ref="A131:A135"/>
    <mergeCell ref="A137:A139"/>
    <mergeCell ref="C55:D55"/>
    <mergeCell ref="E55:F55"/>
    <mergeCell ref="G55:H55"/>
    <mergeCell ref="I55:J55"/>
    <mergeCell ref="C58:D58"/>
    <mergeCell ref="E58:F58"/>
    <mergeCell ref="G58:H58"/>
    <mergeCell ref="I58:J58"/>
    <mergeCell ref="C56:D56"/>
    <mergeCell ref="E56:F56"/>
    <mergeCell ref="A52:J52"/>
    <mergeCell ref="C53:J53"/>
    <mergeCell ref="C54:D54"/>
    <mergeCell ref="E54:F54"/>
    <mergeCell ref="G54:H54"/>
    <mergeCell ref="I54:J54"/>
    <mergeCell ref="C50:D50"/>
    <mergeCell ref="E50:F50"/>
    <mergeCell ref="G50:H50"/>
    <mergeCell ref="I50:J50"/>
    <mergeCell ref="C51:D51"/>
    <mergeCell ref="E51:F51"/>
    <mergeCell ref="G51:H51"/>
    <mergeCell ref="I51:J51"/>
    <mergeCell ref="C48:D48"/>
    <mergeCell ref="E48:F48"/>
    <mergeCell ref="G48:H48"/>
    <mergeCell ref="I48:J48"/>
    <mergeCell ref="C49:D49"/>
    <mergeCell ref="E49:F49"/>
    <mergeCell ref="G49:H49"/>
    <mergeCell ref="I49:J49"/>
    <mergeCell ref="C44:D44"/>
    <mergeCell ref="E44:F44"/>
    <mergeCell ref="G44:H44"/>
    <mergeCell ref="I44:J44"/>
    <mergeCell ref="C47:D47"/>
    <mergeCell ref="E47:F47"/>
    <mergeCell ref="G47:H47"/>
    <mergeCell ref="I47:J47"/>
    <mergeCell ref="C45:D45"/>
    <mergeCell ref="E45:F45"/>
    <mergeCell ref="I41:J41"/>
    <mergeCell ref="C42:D42"/>
    <mergeCell ref="E42:F42"/>
    <mergeCell ref="G42:H42"/>
    <mergeCell ref="I42:J42"/>
    <mergeCell ref="C43:D43"/>
    <mergeCell ref="E43:F43"/>
    <mergeCell ref="G43:H43"/>
    <mergeCell ref="I43:J43"/>
    <mergeCell ref="A38:J38"/>
    <mergeCell ref="A39:A45"/>
    <mergeCell ref="C39:J39"/>
    <mergeCell ref="C40:D40"/>
    <mergeCell ref="E40:F40"/>
    <mergeCell ref="G40:H40"/>
    <mergeCell ref="I40:J40"/>
    <mergeCell ref="C41:D41"/>
    <mergeCell ref="E41:F41"/>
    <mergeCell ref="G41:H41"/>
    <mergeCell ref="C36:D36"/>
    <mergeCell ref="E36:F36"/>
    <mergeCell ref="G36:H36"/>
    <mergeCell ref="I36:J36"/>
    <mergeCell ref="C37:D37"/>
    <mergeCell ref="E37:F37"/>
    <mergeCell ref="G37:H37"/>
    <mergeCell ref="I37:J37"/>
    <mergeCell ref="I32:J32"/>
    <mergeCell ref="C33:D33"/>
    <mergeCell ref="E33:F33"/>
    <mergeCell ref="G33:H33"/>
    <mergeCell ref="I33:J33"/>
    <mergeCell ref="C34:D34"/>
    <mergeCell ref="E34:F34"/>
    <mergeCell ref="G34:H34"/>
    <mergeCell ref="I34:J34"/>
    <mergeCell ref="C28:D28"/>
    <mergeCell ref="E28:F28"/>
    <mergeCell ref="G28:H28"/>
    <mergeCell ref="I28:J28"/>
    <mergeCell ref="C29:D29"/>
    <mergeCell ref="E29:F29"/>
    <mergeCell ref="G29:H29"/>
    <mergeCell ref="I29:J29"/>
    <mergeCell ref="A25:J25"/>
    <mergeCell ref="C26:D26"/>
    <mergeCell ref="E26:F26"/>
    <mergeCell ref="G26:H26"/>
    <mergeCell ref="I26:J26"/>
    <mergeCell ref="C27:D27"/>
    <mergeCell ref="E27:F27"/>
    <mergeCell ref="G27:H27"/>
    <mergeCell ref="I27:J27"/>
    <mergeCell ref="E21:F21"/>
    <mergeCell ref="G21:H21"/>
    <mergeCell ref="I21:J21"/>
    <mergeCell ref="C24:D24"/>
    <mergeCell ref="E24:F24"/>
    <mergeCell ref="G24:H24"/>
    <mergeCell ref="I24:J24"/>
    <mergeCell ref="G56:H56"/>
    <mergeCell ref="I56:J56"/>
    <mergeCell ref="C57:D57"/>
    <mergeCell ref="E57:F57"/>
    <mergeCell ref="G57:H57"/>
    <mergeCell ref="I57:J57"/>
    <mergeCell ref="G45:H45"/>
    <mergeCell ref="I45:J45"/>
    <mergeCell ref="C46:D46"/>
    <mergeCell ref="E46:F46"/>
    <mergeCell ref="G46:H46"/>
    <mergeCell ref="I46:J46"/>
    <mergeCell ref="A30:J30"/>
    <mergeCell ref="A31:A35"/>
    <mergeCell ref="C35:D35"/>
    <mergeCell ref="E35:F35"/>
    <mergeCell ref="G35:H35"/>
    <mergeCell ref="I35:J35"/>
    <mergeCell ref="C31:J31"/>
    <mergeCell ref="C32:D32"/>
    <mergeCell ref="E32:F32"/>
    <mergeCell ref="G32:H32"/>
    <mergeCell ref="A20:J20"/>
    <mergeCell ref="C22:D22"/>
    <mergeCell ref="E22:F22"/>
    <mergeCell ref="G22:H22"/>
    <mergeCell ref="I22:J22"/>
    <mergeCell ref="C23:D23"/>
    <mergeCell ref="E23:F23"/>
    <mergeCell ref="G23:H23"/>
    <mergeCell ref="I23:J23"/>
    <mergeCell ref="C21:D21"/>
    <mergeCell ref="A264:J264"/>
    <mergeCell ref="A77:J77"/>
    <mergeCell ref="C78:D78"/>
    <mergeCell ref="E78:F78"/>
    <mergeCell ref="G78:H78"/>
    <mergeCell ref="I78:J78"/>
    <mergeCell ref="A111:J111"/>
    <mergeCell ref="A112:I112"/>
    <mergeCell ref="A123:A125"/>
    <mergeCell ref="A126:A129"/>
    <mergeCell ref="A154:A156"/>
    <mergeCell ref="E99:F99"/>
    <mergeCell ref="C116:C117"/>
    <mergeCell ref="D116:F116"/>
    <mergeCell ref="A110:J110"/>
    <mergeCell ref="C107:D107"/>
    <mergeCell ref="C108:D108"/>
    <mergeCell ref="E108:F108"/>
    <mergeCell ref="G99:H99"/>
    <mergeCell ref="G116:I116"/>
    <mergeCell ref="A239:B239"/>
    <mergeCell ref="C239:J239"/>
    <mergeCell ref="A240:J240"/>
    <mergeCell ref="A241:J241"/>
    <mergeCell ref="G108:H108"/>
    <mergeCell ref="E107:F107"/>
    <mergeCell ref="G107:H107"/>
    <mergeCell ref="I107:J107"/>
    <mergeCell ref="I108:J108"/>
    <mergeCell ref="A149:A150"/>
    <mergeCell ref="A114:J114"/>
    <mergeCell ref="A116:A117"/>
    <mergeCell ref="J116:J117"/>
    <mergeCell ref="B116:B117"/>
    <mergeCell ref="I99:J99"/>
    <mergeCell ref="A104:J104"/>
    <mergeCell ref="A105:A107"/>
    <mergeCell ref="C105:D105"/>
    <mergeCell ref="E105:F105"/>
    <mergeCell ref="G105:H105"/>
    <mergeCell ref="I106:J106"/>
    <mergeCell ref="I105:J105"/>
    <mergeCell ref="C106:D106"/>
    <mergeCell ref="E106:F106"/>
    <mergeCell ref="G106:H106"/>
    <mergeCell ref="C102:D102"/>
    <mergeCell ref="E102:F102"/>
    <mergeCell ref="G102:H102"/>
    <mergeCell ref="I102:J102"/>
    <mergeCell ref="C103:D103"/>
    <mergeCell ref="E103:F103"/>
    <mergeCell ref="G103:H103"/>
    <mergeCell ref="I103:J103"/>
    <mergeCell ref="C98:D98"/>
    <mergeCell ref="E98:F98"/>
    <mergeCell ref="G98:H98"/>
    <mergeCell ref="I98:J98"/>
    <mergeCell ref="A100:J100"/>
    <mergeCell ref="C101:D101"/>
    <mergeCell ref="E101:F101"/>
    <mergeCell ref="G101:H101"/>
    <mergeCell ref="I101:J101"/>
    <mergeCell ref="C99:D99"/>
    <mergeCell ref="A95:J95"/>
    <mergeCell ref="A96:A98"/>
    <mergeCell ref="C96:D96"/>
    <mergeCell ref="E96:F96"/>
    <mergeCell ref="G96:H96"/>
    <mergeCell ref="I96:J96"/>
    <mergeCell ref="C97:D97"/>
    <mergeCell ref="E97:F97"/>
    <mergeCell ref="G97:H97"/>
    <mergeCell ref="I97:J97"/>
    <mergeCell ref="C93:D93"/>
    <mergeCell ref="E93:F93"/>
    <mergeCell ref="G93:H93"/>
    <mergeCell ref="I93:J93"/>
    <mergeCell ref="C94:D94"/>
    <mergeCell ref="E94:F94"/>
    <mergeCell ref="G94:H94"/>
    <mergeCell ref="I94:J94"/>
    <mergeCell ref="C87:D87"/>
    <mergeCell ref="E87:F87"/>
    <mergeCell ref="G87:H87"/>
    <mergeCell ref="I87:J87"/>
    <mergeCell ref="A91:J91"/>
    <mergeCell ref="A92:J92"/>
    <mergeCell ref="A88:B88"/>
    <mergeCell ref="C88:J88"/>
    <mergeCell ref="A89:J89"/>
    <mergeCell ref="A90:J90"/>
    <mergeCell ref="C84:D84"/>
    <mergeCell ref="E84:F84"/>
    <mergeCell ref="G84:H84"/>
    <mergeCell ref="I84:J84"/>
    <mergeCell ref="A85:J85"/>
    <mergeCell ref="C86:D86"/>
    <mergeCell ref="E86:F86"/>
    <mergeCell ref="G86:H86"/>
    <mergeCell ref="I86:J86"/>
    <mergeCell ref="C79:D79"/>
    <mergeCell ref="E79:F79"/>
    <mergeCell ref="G79:H79"/>
    <mergeCell ref="I79:J79"/>
    <mergeCell ref="A82:J82"/>
    <mergeCell ref="A83:J83"/>
    <mergeCell ref="C75:D75"/>
    <mergeCell ref="E75:F75"/>
    <mergeCell ref="G75:H75"/>
    <mergeCell ref="I75:J75"/>
    <mergeCell ref="C76:D76"/>
    <mergeCell ref="E76:F76"/>
    <mergeCell ref="G76:H76"/>
    <mergeCell ref="I76:J76"/>
    <mergeCell ref="A72:J72"/>
    <mergeCell ref="A73:J73"/>
    <mergeCell ref="C74:D74"/>
    <mergeCell ref="E74:F74"/>
    <mergeCell ref="G74:H74"/>
    <mergeCell ref="I74:J74"/>
    <mergeCell ref="C68:D68"/>
    <mergeCell ref="E68:F68"/>
    <mergeCell ref="G68:H68"/>
    <mergeCell ref="I68:J68"/>
    <mergeCell ref="C69:D69"/>
    <mergeCell ref="E69:F69"/>
    <mergeCell ref="G69:H69"/>
    <mergeCell ref="I69:J69"/>
    <mergeCell ref="A65:J65"/>
    <mergeCell ref="C64:D64"/>
    <mergeCell ref="E64:F64"/>
    <mergeCell ref="G64:H64"/>
    <mergeCell ref="I64:J64"/>
    <mergeCell ref="A67:J67"/>
    <mergeCell ref="C66:D66"/>
    <mergeCell ref="E66:F66"/>
    <mergeCell ref="G66:H66"/>
    <mergeCell ref="I66:J66"/>
    <mergeCell ref="I61:J61"/>
    <mergeCell ref="A63:J63"/>
    <mergeCell ref="C62:D62"/>
    <mergeCell ref="E62:F62"/>
    <mergeCell ref="G62:H62"/>
    <mergeCell ref="I62:J62"/>
    <mergeCell ref="A245:A247"/>
    <mergeCell ref="A59:J59"/>
    <mergeCell ref="A251:A255"/>
    <mergeCell ref="A257:A259"/>
    <mergeCell ref="I18:J18"/>
    <mergeCell ref="C19:D19"/>
    <mergeCell ref="E19:F19"/>
    <mergeCell ref="G19:H19"/>
    <mergeCell ref="I19:J19"/>
    <mergeCell ref="C61:D61"/>
    <mergeCell ref="A1:J1"/>
    <mergeCell ref="A3:B3"/>
    <mergeCell ref="A5:B5"/>
    <mergeCell ref="A13:J13"/>
    <mergeCell ref="C3:J3"/>
    <mergeCell ref="A17:A18"/>
    <mergeCell ref="B17:B18"/>
    <mergeCell ref="C17:D18"/>
    <mergeCell ref="E17:J17"/>
    <mergeCell ref="E18:F18"/>
    <mergeCell ref="A220:A221"/>
    <mergeCell ref="A12:J12"/>
    <mergeCell ref="A10:I10"/>
    <mergeCell ref="A16:J16"/>
    <mergeCell ref="A109:B109"/>
    <mergeCell ref="C109:J109"/>
    <mergeCell ref="G18:H18"/>
    <mergeCell ref="A60:J60"/>
    <mergeCell ref="E61:F61"/>
    <mergeCell ref="G61:H61"/>
    <mergeCell ref="A159:J159"/>
    <mergeCell ref="A160:A168"/>
    <mergeCell ref="A170:A196"/>
    <mergeCell ref="B233:J233"/>
    <mergeCell ref="A233:A236"/>
    <mergeCell ref="C5:J5"/>
    <mergeCell ref="A11:J11"/>
    <mergeCell ref="A7:J7"/>
    <mergeCell ref="A8:J8"/>
    <mergeCell ref="A9:J9"/>
    <mergeCell ref="A263:J263"/>
    <mergeCell ref="A14:J14"/>
    <mergeCell ref="A262:B262"/>
    <mergeCell ref="C262:J262"/>
    <mergeCell ref="A242:J242"/>
    <mergeCell ref="A204:J204"/>
    <mergeCell ref="A205:A206"/>
    <mergeCell ref="A218:J218"/>
    <mergeCell ref="A228:A230"/>
  </mergeCells>
  <printOptions horizontalCentered="1"/>
  <pageMargins left="0.3937007874015748" right="0.3937007874015748" top="0.3937007874015748" bottom="0.3937007874015748" header="0.2362204724409449" footer="0.1968503937007874"/>
  <pageSetup horizontalDpi="600" verticalDpi="600" orientation="landscape" paperSize="9" scale="80" r:id="rId3"/>
  <headerFooter alignWithMargins="0">
    <oddFooter>&amp;CStrona &amp;P z &amp;N</oddFooter>
  </headerFooter>
  <rowBreaks count="1" manualBreakCount="1">
    <brk id="261" max="9" man="1"/>
  </rowBreaks>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P38"/>
  <sheetViews>
    <sheetView view="pageBreakPreview" zoomScale="90" zoomScaleSheetLayoutView="90" zoomScalePageLayoutView="0" workbookViewId="0" topLeftCell="A19">
      <selection activeCell="C37" sqref="C37"/>
    </sheetView>
  </sheetViews>
  <sheetFormatPr defaultColWidth="9.140625" defaultRowHeight="12.75"/>
  <cols>
    <col min="1" max="1" width="3.57421875" style="223" customWidth="1"/>
    <col min="2" max="2" width="44.8515625" style="223" customWidth="1"/>
    <col min="3" max="5" width="10.00390625" style="223" customWidth="1"/>
    <col min="6" max="8" width="11.7109375" style="223" customWidth="1"/>
    <col min="9" max="10" width="12.28125" style="223" bestFit="1" customWidth="1"/>
    <col min="11" max="11" width="12.140625" style="223" customWidth="1"/>
    <col min="12" max="16384" width="9.140625" style="223" customWidth="1"/>
  </cols>
  <sheetData>
    <row r="1" spans="1:16" ht="18.75" customHeight="1">
      <c r="A1" s="936" t="s">
        <v>154</v>
      </c>
      <c r="B1" s="936"/>
      <c r="C1" s="936"/>
      <c r="D1" s="936"/>
      <c r="E1" s="936"/>
      <c r="F1" s="936"/>
      <c r="G1" s="936"/>
      <c r="H1" s="936"/>
      <c r="I1" s="936"/>
      <c r="J1" s="936"/>
      <c r="K1" s="936"/>
      <c r="L1" s="222"/>
      <c r="M1" s="222"/>
      <c r="N1" s="222"/>
      <c r="O1" s="222"/>
      <c r="P1" s="222"/>
    </row>
    <row r="2" spans="1:16" ht="12.75">
      <c r="A2" s="237"/>
      <c r="B2" s="237"/>
      <c r="C2" s="237"/>
      <c r="D2" s="237"/>
      <c r="E2" s="237"/>
      <c r="F2" s="237"/>
      <c r="G2" s="237"/>
      <c r="H2" s="237"/>
      <c r="I2" s="237"/>
      <c r="J2" s="237"/>
      <c r="K2" s="237"/>
      <c r="L2" s="222"/>
      <c r="M2" s="222"/>
      <c r="N2" s="222"/>
      <c r="O2" s="222"/>
      <c r="P2" s="222"/>
    </row>
    <row r="3" spans="1:16" ht="18.75" customHeight="1">
      <c r="A3" s="944" t="s">
        <v>197</v>
      </c>
      <c r="B3" s="944"/>
      <c r="C3" s="946" t="s">
        <v>449</v>
      </c>
      <c r="D3" s="946"/>
      <c r="E3" s="946"/>
      <c r="F3" s="946"/>
      <c r="G3" s="946"/>
      <c r="H3" s="946"/>
      <c r="I3" s="946"/>
      <c r="J3" s="946"/>
      <c r="K3" s="946"/>
      <c r="L3" s="222"/>
      <c r="M3" s="222"/>
      <c r="N3" s="222"/>
      <c r="O3" s="222"/>
      <c r="P3" s="222"/>
    </row>
    <row r="4" spans="1:16" ht="12.75">
      <c r="A4" s="98"/>
      <c r="B4" s="237"/>
      <c r="C4" s="237"/>
      <c r="D4" s="237"/>
      <c r="E4" s="237"/>
      <c r="F4" s="237"/>
      <c r="G4" s="237"/>
      <c r="H4" s="237"/>
      <c r="I4" s="237"/>
      <c r="J4" s="237"/>
      <c r="K4" s="237"/>
      <c r="L4" s="222"/>
      <c r="M4" s="222"/>
      <c r="N4" s="222"/>
      <c r="O4" s="222"/>
      <c r="P4" s="222"/>
    </row>
    <row r="5" spans="1:16" ht="18.75" customHeight="1">
      <c r="A5" s="945" t="s">
        <v>198</v>
      </c>
      <c r="B5" s="945"/>
      <c r="C5" s="946" t="s">
        <v>450</v>
      </c>
      <c r="D5" s="946"/>
      <c r="E5" s="946"/>
      <c r="F5" s="946"/>
      <c r="G5" s="946"/>
      <c r="H5" s="946"/>
      <c r="I5" s="946"/>
      <c r="J5" s="946"/>
      <c r="K5" s="946"/>
      <c r="L5" s="222"/>
      <c r="M5" s="222"/>
      <c r="N5" s="222"/>
      <c r="O5" s="222"/>
      <c r="P5" s="222"/>
    </row>
    <row r="6" spans="1:16" ht="12.75">
      <c r="A6" s="237"/>
      <c r="B6" s="237"/>
      <c r="C6" s="237"/>
      <c r="D6" s="237"/>
      <c r="E6" s="237"/>
      <c r="F6" s="237"/>
      <c r="G6" s="237"/>
      <c r="H6" s="237"/>
      <c r="I6" s="237"/>
      <c r="J6" s="237"/>
      <c r="K6" s="237"/>
      <c r="L6" s="222"/>
      <c r="M6" s="222"/>
      <c r="N6" s="222"/>
      <c r="O6" s="222"/>
      <c r="P6" s="222"/>
    </row>
    <row r="7" spans="1:13" ht="17.25" customHeight="1">
      <c r="A7" s="947" t="s">
        <v>302</v>
      </c>
      <c r="B7" s="947"/>
      <c r="C7" s="947"/>
      <c r="D7" s="947"/>
      <c r="E7" s="947"/>
      <c r="F7" s="947"/>
      <c r="G7" s="947"/>
      <c r="H7" s="947"/>
      <c r="I7" s="947"/>
      <c r="J7" s="947"/>
      <c r="K7" s="947"/>
      <c r="L7" s="238"/>
      <c r="M7" s="238"/>
    </row>
    <row r="8" spans="1:11" ht="15" customHeight="1">
      <c r="A8" s="948" t="s">
        <v>262</v>
      </c>
      <c r="B8" s="948"/>
      <c r="C8" s="948"/>
      <c r="D8" s="948"/>
      <c r="E8" s="948"/>
      <c r="F8" s="948"/>
      <c r="G8" s="948"/>
      <c r="H8" s="948"/>
      <c r="I8" s="948"/>
      <c r="J8" s="948"/>
      <c r="K8" s="948"/>
    </row>
    <row r="9" spans="1:11" ht="55.5" customHeight="1">
      <c r="A9" s="931" t="s">
        <v>44</v>
      </c>
      <c r="B9" s="931"/>
      <c r="C9" s="931"/>
      <c r="D9" s="931"/>
      <c r="E9" s="931"/>
      <c r="F9" s="931"/>
      <c r="G9" s="931"/>
      <c r="H9" s="931"/>
      <c r="I9" s="931"/>
      <c r="J9" s="931"/>
      <c r="K9" s="931"/>
    </row>
    <row r="10" spans="1:11" ht="51" customHeight="1">
      <c r="A10" s="931" t="s">
        <v>366</v>
      </c>
      <c r="B10" s="931"/>
      <c r="C10" s="931"/>
      <c r="D10" s="931"/>
      <c r="E10" s="931"/>
      <c r="F10" s="931"/>
      <c r="G10" s="931"/>
      <c r="H10" s="931"/>
      <c r="I10" s="931"/>
      <c r="J10" s="931"/>
      <c r="K10" s="931"/>
    </row>
    <row r="11" ht="15" customHeight="1"/>
    <row r="12" spans="1:11" s="222" customFormat="1" ht="51" customHeight="1">
      <c r="A12" s="941" t="s">
        <v>212</v>
      </c>
      <c r="B12" s="941" t="s">
        <v>62</v>
      </c>
      <c r="C12" s="941" t="s">
        <v>297</v>
      </c>
      <c r="D12" s="941"/>
      <c r="E12" s="941"/>
      <c r="F12" s="941" t="s">
        <v>63</v>
      </c>
      <c r="G12" s="941"/>
      <c r="H12" s="941"/>
      <c r="I12" s="941" t="s">
        <v>266</v>
      </c>
      <c r="J12" s="941"/>
      <c r="K12" s="941"/>
    </row>
    <row r="13" spans="1:11" s="222" customFormat="1" ht="18" customHeight="1">
      <c r="A13" s="941"/>
      <c r="B13" s="941"/>
      <c r="C13" s="224" t="s">
        <v>203</v>
      </c>
      <c r="D13" s="224" t="s">
        <v>204</v>
      </c>
      <c r="E13" s="224" t="s">
        <v>199</v>
      </c>
      <c r="F13" s="224" t="s">
        <v>203</v>
      </c>
      <c r="G13" s="224" t="s">
        <v>204</v>
      </c>
      <c r="H13" s="224" t="s">
        <v>199</v>
      </c>
      <c r="I13" s="224" t="s">
        <v>203</v>
      </c>
      <c r="J13" s="224" t="s">
        <v>204</v>
      </c>
      <c r="K13" s="224" t="s">
        <v>199</v>
      </c>
    </row>
    <row r="14" spans="1:11" s="222" customFormat="1" ht="15.75" customHeight="1">
      <c r="A14" s="225">
        <v>1</v>
      </c>
      <c r="B14" s="225">
        <v>2</v>
      </c>
      <c r="C14" s="225">
        <v>3</v>
      </c>
      <c r="D14" s="225">
        <v>4</v>
      </c>
      <c r="E14" s="225" t="s">
        <v>294</v>
      </c>
      <c r="F14" s="225">
        <v>6</v>
      </c>
      <c r="G14" s="225">
        <v>7</v>
      </c>
      <c r="H14" s="225" t="s">
        <v>295</v>
      </c>
      <c r="I14" s="225" t="s">
        <v>296</v>
      </c>
      <c r="J14" s="225" t="s">
        <v>64</v>
      </c>
      <c r="K14" s="225" t="s">
        <v>65</v>
      </c>
    </row>
    <row r="15" spans="1:11" ht="20.25" customHeight="1">
      <c r="A15" s="932" t="s">
        <v>223</v>
      </c>
      <c r="B15" s="932"/>
      <c r="C15" s="932"/>
      <c r="D15" s="932"/>
      <c r="E15" s="932"/>
      <c r="F15" s="932"/>
      <c r="G15" s="932"/>
      <c r="H15" s="932"/>
      <c r="I15" s="932"/>
      <c r="J15" s="932"/>
      <c r="K15" s="932"/>
    </row>
    <row r="16" spans="1:11" ht="20.25" customHeight="1">
      <c r="A16" s="226">
        <v>1</v>
      </c>
      <c r="B16" s="227" t="s">
        <v>70</v>
      </c>
      <c r="C16" s="228"/>
      <c r="D16" s="228"/>
      <c r="E16" s="228"/>
      <c r="F16" s="228"/>
      <c r="G16" s="228"/>
      <c r="H16" s="228"/>
      <c r="I16" s="229"/>
      <c r="J16" s="229"/>
      <c r="K16" s="229"/>
    </row>
    <row r="17" spans="1:11" ht="20.25" customHeight="1">
      <c r="A17" s="932" t="s">
        <v>252</v>
      </c>
      <c r="B17" s="932"/>
      <c r="C17" s="932"/>
      <c r="D17" s="932"/>
      <c r="E17" s="932"/>
      <c r="F17" s="932"/>
      <c r="G17" s="932"/>
      <c r="H17" s="932"/>
      <c r="I17" s="932"/>
      <c r="J17" s="932"/>
      <c r="K17" s="932"/>
    </row>
    <row r="18" spans="1:11" ht="20.25" customHeight="1">
      <c r="A18" s="226">
        <v>1</v>
      </c>
      <c r="B18" s="227" t="s">
        <v>66</v>
      </c>
      <c r="C18" s="228">
        <v>8665</v>
      </c>
      <c r="D18" s="228">
        <v>7278</v>
      </c>
      <c r="E18" s="228">
        <f aca="true" t="shared" si="0" ref="E18:E23">C18+D18</f>
        <v>15943</v>
      </c>
      <c r="F18" s="228">
        <v>5322</v>
      </c>
      <c r="G18" s="228">
        <v>4898</v>
      </c>
      <c r="H18" s="228">
        <f aca="true" t="shared" si="1" ref="H18:H23">F18+G18</f>
        <v>10220</v>
      </c>
      <c r="I18" s="229">
        <f aca="true" t="shared" si="2" ref="I18:K23">(F18/C18)*100%</f>
        <v>0.6141950375072129</v>
      </c>
      <c r="J18" s="229">
        <f t="shared" si="2"/>
        <v>0.6729870843638363</v>
      </c>
      <c r="K18" s="229">
        <f t="shared" si="2"/>
        <v>0.6410336824938845</v>
      </c>
    </row>
    <row r="19" spans="1:11" ht="32.25" customHeight="1">
      <c r="A19" s="226">
        <v>2</v>
      </c>
      <c r="B19" s="227" t="s">
        <v>67</v>
      </c>
      <c r="C19" s="228">
        <v>2803</v>
      </c>
      <c r="D19" s="228">
        <v>2283</v>
      </c>
      <c r="E19" s="228">
        <f t="shared" si="0"/>
        <v>5086</v>
      </c>
      <c r="F19" s="228">
        <v>2028</v>
      </c>
      <c r="G19" s="228">
        <v>1817</v>
      </c>
      <c r="H19" s="228">
        <f t="shared" si="1"/>
        <v>3845</v>
      </c>
      <c r="I19" s="229">
        <f t="shared" si="2"/>
        <v>0.723510524438102</v>
      </c>
      <c r="J19" s="229">
        <f t="shared" si="2"/>
        <v>0.7958826106000876</v>
      </c>
      <c r="K19" s="229">
        <f t="shared" si="2"/>
        <v>0.7559968541093197</v>
      </c>
    </row>
    <row r="20" spans="1:11" ht="20.25" customHeight="1">
      <c r="A20" s="226">
        <v>3</v>
      </c>
      <c r="B20" s="227" t="s">
        <v>0</v>
      </c>
      <c r="C20" s="228">
        <v>4240</v>
      </c>
      <c r="D20" s="228">
        <v>3354</v>
      </c>
      <c r="E20" s="228">
        <f t="shared" si="0"/>
        <v>7594</v>
      </c>
      <c r="F20" s="228">
        <v>2547</v>
      </c>
      <c r="G20" s="228">
        <v>2197</v>
      </c>
      <c r="H20" s="228">
        <f t="shared" si="1"/>
        <v>4744</v>
      </c>
      <c r="I20" s="229">
        <f t="shared" si="2"/>
        <v>0.6007075471698113</v>
      </c>
      <c r="J20" s="229">
        <f t="shared" si="2"/>
        <v>0.6550387596899225</v>
      </c>
      <c r="K20" s="229">
        <f t="shared" si="2"/>
        <v>0.6247037134579931</v>
      </c>
    </row>
    <row r="21" spans="1:11" ht="20.25" customHeight="1">
      <c r="A21" s="226">
        <v>4</v>
      </c>
      <c r="B21" s="227" t="s">
        <v>68</v>
      </c>
      <c r="C21" s="228">
        <v>1241</v>
      </c>
      <c r="D21" s="228">
        <v>1393</v>
      </c>
      <c r="E21" s="228">
        <f t="shared" si="0"/>
        <v>2634</v>
      </c>
      <c r="F21" s="228">
        <v>606</v>
      </c>
      <c r="G21" s="228">
        <v>775</v>
      </c>
      <c r="H21" s="228">
        <f t="shared" si="1"/>
        <v>1381</v>
      </c>
      <c r="I21" s="229">
        <f t="shared" si="2"/>
        <v>0.48831587429492346</v>
      </c>
      <c r="J21" s="229">
        <f t="shared" si="2"/>
        <v>0.5563531945441493</v>
      </c>
      <c r="K21" s="229">
        <f t="shared" si="2"/>
        <v>0.5242976461655278</v>
      </c>
    </row>
    <row r="22" spans="1:11" ht="20.25" customHeight="1">
      <c r="A22" s="226">
        <v>5</v>
      </c>
      <c r="B22" s="227" t="s">
        <v>224</v>
      </c>
      <c r="C22" s="228">
        <v>507</v>
      </c>
      <c r="D22" s="228">
        <v>362</v>
      </c>
      <c r="E22" s="228">
        <f t="shared" si="0"/>
        <v>869</v>
      </c>
      <c r="F22" s="228">
        <v>230</v>
      </c>
      <c r="G22" s="228">
        <v>187</v>
      </c>
      <c r="H22" s="228">
        <f t="shared" si="1"/>
        <v>417</v>
      </c>
      <c r="I22" s="229">
        <f t="shared" si="2"/>
        <v>0.4536489151873767</v>
      </c>
      <c r="J22" s="229">
        <f t="shared" si="2"/>
        <v>0.5165745856353591</v>
      </c>
      <c r="K22" s="229">
        <f t="shared" si="2"/>
        <v>0.4798619102416571</v>
      </c>
    </row>
    <row r="23" spans="1:11" ht="20.25" customHeight="1">
      <c r="A23" s="226">
        <v>6</v>
      </c>
      <c r="B23" s="227" t="s">
        <v>215</v>
      </c>
      <c r="C23" s="228">
        <v>268</v>
      </c>
      <c r="D23" s="228">
        <v>176</v>
      </c>
      <c r="E23" s="228">
        <f t="shared" si="0"/>
        <v>444</v>
      </c>
      <c r="F23" s="228">
        <v>97</v>
      </c>
      <c r="G23" s="228">
        <v>71</v>
      </c>
      <c r="H23" s="228">
        <f t="shared" si="1"/>
        <v>168</v>
      </c>
      <c r="I23" s="229">
        <f t="shared" si="2"/>
        <v>0.3619402985074627</v>
      </c>
      <c r="J23" s="229">
        <f t="shared" si="2"/>
        <v>0.4034090909090909</v>
      </c>
      <c r="K23" s="229">
        <f t="shared" si="2"/>
        <v>0.3783783783783784</v>
      </c>
    </row>
    <row r="24" spans="1:12" ht="20.25" customHeight="1">
      <c r="A24" s="226"/>
      <c r="B24" s="938" t="s">
        <v>205</v>
      </c>
      <c r="C24" s="938"/>
      <c r="D24" s="939" t="s">
        <v>562</v>
      </c>
      <c r="E24" s="939"/>
      <c r="F24" s="939"/>
      <c r="G24" s="939"/>
      <c r="H24" s="939"/>
      <c r="I24" s="939"/>
      <c r="J24" s="939"/>
      <c r="K24" s="939"/>
      <c r="L24" s="939"/>
    </row>
    <row r="25" spans="1:11" ht="20.25" customHeight="1">
      <c r="A25" s="932" t="s">
        <v>253</v>
      </c>
      <c r="B25" s="932"/>
      <c r="C25" s="932"/>
      <c r="D25" s="932"/>
      <c r="E25" s="932"/>
      <c r="F25" s="932"/>
      <c r="G25" s="932"/>
      <c r="H25" s="932"/>
      <c r="I25" s="932"/>
      <c r="J25" s="932"/>
      <c r="K25" s="932"/>
    </row>
    <row r="26" spans="1:11" ht="20.25" customHeight="1">
      <c r="A26" s="943">
        <v>1</v>
      </c>
      <c r="B26" s="227" t="s">
        <v>70</v>
      </c>
      <c r="C26" s="452">
        <f aca="true" t="shared" si="3" ref="C26:H26">C27+C28</f>
        <v>223</v>
      </c>
      <c r="D26" s="452">
        <f t="shared" si="3"/>
        <v>140</v>
      </c>
      <c r="E26" s="452">
        <f t="shared" si="3"/>
        <v>363</v>
      </c>
      <c r="F26" s="452">
        <f t="shared" si="3"/>
        <v>70</v>
      </c>
      <c r="G26" s="452">
        <f t="shared" si="3"/>
        <v>49</v>
      </c>
      <c r="H26" s="452">
        <f t="shared" si="3"/>
        <v>119</v>
      </c>
      <c r="I26" s="453">
        <f aca="true" t="shared" si="4" ref="I26:K28">F26/C26</f>
        <v>0.31390134529147984</v>
      </c>
      <c r="J26" s="453">
        <f t="shared" si="4"/>
        <v>0.35</v>
      </c>
      <c r="K26" s="453">
        <f t="shared" si="4"/>
        <v>0.3278236914600551</v>
      </c>
    </row>
    <row r="27" spans="1:11" ht="20.25" customHeight="1">
      <c r="A27" s="943"/>
      <c r="B27" s="227" t="s">
        <v>69</v>
      </c>
      <c r="C27" s="228">
        <v>195</v>
      </c>
      <c r="D27" s="228">
        <v>115</v>
      </c>
      <c r="E27" s="452">
        <f>C27+D27</f>
        <v>310</v>
      </c>
      <c r="F27" s="228">
        <v>59</v>
      </c>
      <c r="G27" s="228">
        <v>39</v>
      </c>
      <c r="H27" s="452">
        <f>F27+G27</f>
        <v>98</v>
      </c>
      <c r="I27" s="229">
        <f t="shared" si="4"/>
        <v>0.30256410256410254</v>
      </c>
      <c r="J27" s="229">
        <f t="shared" si="4"/>
        <v>0.3391304347826087</v>
      </c>
      <c r="K27" s="229">
        <f t="shared" si="4"/>
        <v>0.3161290322580645</v>
      </c>
    </row>
    <row r="28" spans="1:11" ht="20.25" customHeight="1">
      <c r="A28" s="943"/>
      <c r="B28" s="227" t="s">
        <v>71</v>
      </c>
      <c r="C28" s="228">
        <v>28</v>
      </c>
      <c r="D28" s="228">
        <v>25</v>
      </c>
      <c r="E28" s="452">
        <f>C28+D28</f>
        <v>53</v>
      </c>
      <c r="F28" s="228">
        <v>11</v>
      </c>
      <c r="G28" s="228">
        <v>10</v>
      </c>
      <c r="H28" s="452">
        <f>F28+G28</f>
        <v>21</v>
      </c>
      <c r="I28" s="229">
        <f t="shared" si="4"/>
        <v>0.39285714285714285</v>
      </c>
      <c r="J28" s="229">
        <f t="shared" si="4"/>
        <v>0.4</v>
      </c>
      <c r="K28" s="229">
        <f t="shared" si="4"/>
        <v>0.39622641509433965</v>
      </c>
    </row>
    <row r="29" spans="1:11" ht="20.25" customHeight="1">
      <c r="A29" s="932" t="s">
        <v>255</v>
      </c>
      <c r="B29" s="932"/>
      <c r="C29" s="932"/>
      <c r="D29" s="932"/>
      <c r="E29" s="932"/>
      <c r="F29" s="932"/>
      <c r="G29" s="932"/>
      <c r="H29" s="932"/>
      <c r="I29" s="932"/>
      <c r="J29" s="932"/>
      <c r="K29" s="932"/>
    </row>
    <row r="30" spans="1:11" ht="20.25" customHeight="1">
      <c r="A30" s="226">
        <v>1</v>
      </c>
      <c r="B30" s="227" t="s">
        <v>299</v>
      </c>
      <c r="C30" s="228">
        <v>123</v>
      </c>
      <c r="D30" s="228">
        <v>98</v>
      </c>
      <c r="E30" s="452">
        <f>C30+D30</f>
        <v>221</v>
      </c>
      <c r="F30" s="228">
        <v>64</v>
      </c>
      <c r="G30" s="228">
        <v>64</v>
      </c>
      <c r="H30" s="452">
        <f>F30+G30</f>
        <v>128</v>
      </c>
      <c r="I30" s="229">
        <f>F30/C30</f>
        <v>0.5203252032520326</v>
      </c>
      <c r="J30" s="229">
        <f>G30/D30</f>
        <v>0.6530612244897959</v>
      </c>
      <c r="K30" s="453">
        <f>H30/E30</f>
        <v>0.579185520361991</v>
      </c>
    </row>
    <row r="31" spans="1:11" s="221" customFormat="1" ht="24" customHeight="1">
      <c r="A31" s="937" t="s">
        <v>263</v>
      </c>
      <c r="B31" s="937"/>
      <c r="C31" s="937"/>
      <c r="D31" s="937"/>
      <c r="E31" s="937"/>
      <c r="F31" s="937"/>
      <c r="G31" s="937"/>
      <c r="H31" s="937"/>
      <c r="I31" s="937"/>
      <c r="J31" s="937"/>
      <c r="K31" s="937"/>
    </row>
    <row r="32" spans="1:11" ht="20.25" customHeight="1">
      <c r="A32" s="226" t="s">
        <v>264</v>
      </c>
      <c r="B32" s="226" t="s">
        <v>88</v>
      </c>
      <c r="C32" s="228"/>
      <c r="D32" s="228"/>
      <c r="E32" s="228"/>
      <c r="F32" s="228"/>
      <c r="G32" s="228"/>
      <c r="H32" s="228"/>
      <c r="I32" s="228"/>
      <c r="J32" s="229"/>
      <c r="K32" s="229"/>
    </row>
    <row r="33" spans="1:11" ht="21.75" customHeight="1">
      <c r="A33" s="938" t="s">
        <v>205</v>
      </c>
      <c r="B33" s="938"/>
      <c r="C33" s="942"/>
      <c r="D33" s="942"/>
      <c r="E33" s="942"/>
      <c r="F33" s="942"/>
      <c r="G33" s="942"/>
      <c r="H33" s="942"/>
      <c r="I33" s="942"/>
      <c r="J33" s="942"/>
      <c r="K33" s="942"/>
    </row>
    <row r="34" spans="1:11" s="222" customFormat="1" ht="14.25" customHeight="1">
      <c r="A34" s="940" t="s">
        <v>300</v>
      </c>
      <c r="B34" s="940"/>
      <c r="C34" s="940"/>
      <c r="D34" s="940"/>
      <c r="E34" s="940"/>
      <c r="F34" s="940"/>
      <c r="G34" s="940"/>
      <c r="H34" s="940"/>
      <c r="I34" s="940"/>
      <c r="J34" s="940"/>
      <c r="K34" s="940"/>
    </row>
    <row r="35" spans="1:11" ht="31.5" customHeight="1">
      <c r="A35" s="936" t="s">
        <v>301</v>
      </c>
      <c r="B35" s="936"/>
      <c r="C35" s="936"/>
      <c r="D35" s="936"/>
      <c r="E35" s="936"/>
      <c r="F35" s="936"/>
      <c r="G35" s="936"/>
      <c r="H35" s="936"/>
      <c r="I35" s="936"/>
      <c r="J35" s="936"/>
      <c r="K35" s="936"/>
    </row>
    <row r="37" spans="1:3" ht="12.75">
      <c r="A37" s="933" t="s">
        <v>565</v>
      </c>
      <c r="B37" s="934"/>
      <c r="C37" s="239"/>
    </row>
    <row r="38" spans="1:3" ht="12.75">
      <c r="A38" s="935" t="s">
        <v>201</v>
      </c>
      <c r="B38" s="935"/>
      <c r="C38" s="935"/>
    </row>
  </sheetData>
  <sheetProtection/>
  <mergeCells count="28">
    <mergeCell ref="A3:B3"/>
    <mergeCell ref="A5:B5"/>
    <mergeCell ref="C3:K3"/>
    <mergeCell ref="C5:K5"/>
    <mergeCell ref="A17:K17"/>
    <mergeCell ref="A7:K7"/>
    <mergeCell ref="A8:K8"/>
    <mergeCell ref="A9:K9"/>
    <mergeCell ref="C12:E12"/>
    <mergeCell ref="A12:A13"/>
    <mergeCell ref="A1:K1"/>
    <mergeCell ref="A34:K34"/>
    <mergeCell ref="F12:H12"/>
    <mergeCell ref="I12:K12"/>
    <mergeCell ref="B12:B13"/>
    <mergeCell ref="A33:B33"/>
    <mergeCell ref="C33:K33"/>
    <mergeCell ref="A29:K29"/>
    <mergeCell ref="A25:K25"/>
    <mergeCell ref="A26:A28"/>
    <mergeCell ref="A10:K10"/>
    <mergeCell ref="A15:K15"/>
    <mergeCell ref="A37:B37"/>
    <mergeCell ref="A38:C38"/>
    <mergeCell ref="A35:K35"/>
    <mergeCell ref="A31:K31"/>
    <mergeCell ref="B24:C24"/>
    <mergeCell ref="D24:L24"/>
  </mergeCell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1:AE39"/>
  <sheetViews>
    <sheetView view="pageBreakPreview" zoomScale="70" zoomScaleSheetLayoutView="70" zoomScalePageLayoutView="0" workbookViewId="0" topLeftCell="A1">
      <selection activeCell="T20" sqref="T20"/>
    </sheetView>
  </sheetViews>
  <sheetFormatPr defaultColWidth="9.140625" defaultRowHeight="12.75"/>
  <cols>
    <col min="1" max="1" width="14.7109375" style="70" customWidth="1"/>
    <col min="2" max="13" width="9.7109375" style="70" customWidth="1"/>
    <col min="14" max="15" width="8.7109375" style="70" customWidth="1"/>
    <col min="16" max="16384" width="9.140625" style="70" customWidth="1"/>
  </cols>
  <sheetData>
    <row r="1" spans="1:15" s="2" customFormat="1" ht="17.25" customHeight="1">
      <c r="A1" s="648" t="s">
        <v>25</v>
      </c>
      <c r="B1" s="648"/>
      <c r="C1" s="648"/>
      <c r="D1" s="648"/>
      <c r="E1" s="648"/>
      <c r="F1" s="648"/>
      <c r="G1" s="648"/>
      <c r="H1" s="648"/>
      <c r="I1" s="648"/>
      <c r="J1" s="648"/>
      <c r="K1" s="648"/>
      <c r="L1" s="648"/>
      <c r="M1" s="648"/>
      <c r="N1" s="66"/>
      <c r="O1" s="66"/>
    </row>
    <row r="2" spans="1:31" ht="14.25" customHeight="1">
      <c r="A2" s="2"/>
      <c r="B2" s="67"/>
      <c r="C2" s="67"/>
      <c r="D2" s="68"/>
      <c r="E2" s="68"/>
      <c r="F2" s="68"/>
      <c r="G2" s="68"/>
      <c r="H2" s="68"/>
      <c r="I2" s="68"/>
      <c r="J2" s="68"/>
      <c r="K2" s="68"/>
      <c r="L2" s="68"/>
      <c r="M2" s="68"/>
      <c r="N2" s="69"/>
      <c r="O2" s="69"/>
      <c r="P2" s="69"/>
      <c r="Q2" s="69"/>
      <c r="R2" s="69"/>
      <c r="S2" s="69"/>
      <c r="T2" s="69"/>
      <c r="U2" s="69"/>
      <c r="V2" s="69"/>
      <c r="W2" s="69"/>
      <c r="X2" s="69"/>
      <c r="Y2" s="69"/>
      <c r="Z2" s="69"/>
      <c r="AA2" s="69"/>
      <c r="AB2" s="69"/>
      <c r="AC2" s="69"/>
      <c r="AD2" s="69"/>
      <c r="AE2" s="69"/>
    </row>
    <row r="3" spans="1:31" ht="14.25" customHeight="1">
      <c r="A3" s="649" t="s">
        <v>197</v>
      </c>
      <c r="B3" s="649"/>
      <c r="C3" s="650" t="s">
        <v>449</v>
      </c>
      <c r="D3" s="651"/>
      <c r="E3" s="651"/>
      <c r="F3" s="651"/>
      <c r="G3" s="651"/>
      <c r="H3" s="651"/>
      <c r="I3" s="651"/>
      <c r="J3" s="651"/>
      <c r="K3" s="651"/>
      <c r="L3" s="651"/>
      <c r="M3" s="651"/>
      <c r="N3" s="72"/>
      <c r="O3" s="72"/>
      <c r="P3" s="69"/>
      <c r="Q3" s="69"/>
      <c r="R3" s="69"/>
      <c r="S3" s="69"/>
      <c r="T3" s="69"/>
      <c r="U3" s="69"/>
      <c r="V3" s="69"/>
      <c r="W3" s="69"/>
      <c r="X3" s="69"/>
      <c r="Y3" s="69"/>
      <c r="Z3" s="69"/>
      <c r="AA3" s="69"/>
      <c r="AB3" s="69"/>
      <c r="AC3" s="69"/>
      <c r="AD3" s="69"/>
      <c r="AE3" s="69"/>
    </row>
    <row r="4" spans="1:31" ht="13.5" customHeight="1">
      <c r="A4" s="73"/>
      <c r="B4" s="3"/>
      <c r="N4" s="69"/>
      <c r="O4" s="69"/>
      <c r="P4" s="69"/>
      <c r="Q4" s="69"/>
      <c r="R4" s="69"/>
      <c r="S4" s="69"/>
      <c r="T4" s="69"/>
      <c r="U4" s="69"/>
      <c r="V4" s="69"/>
      <c r="W4" s="69"/>
      <c r="X4" s="69"/>
      <c r="Y4" s="69"/>
      <c r="Z4" s="69"/>
      <c r="AA4" s="69"/>
      <c r="AB4" s="69"/>
      <c r="AC4" s="69"/>
      <c r="AD4" s="69"/>
      <c r="AE4" s="69"/>
    </row>
    <row r="5" spans="1:31" ht="13.5" customHeight="1">
      <c r="A5" s="649" t="s">
        <v>198</v>
      </c>
      <c r="B5" s="649"/>
      <c r="C5" s="650" t="s">
        <v>450</v>
      </c>
      <c r="D5" s="651"/>
      <c r="E5" s="651"/>
      <c r="F5" s="651"/>
      <c r="G5" s="651"/>
      <c r="H5" s="651"/>
      <c r="I5" s="651"/>
      <c r="J5" s="651"/>
      <c r="K5" s="651"/>
      <c r="L5" s="651"/>
      <c r="M5" s="651"/>
      <c r="N5" s="72"/>
      <c r="O5" s="72"/>
      <c r="P5" s="69"/>
      <c r="Q5" s="69"/>
      <c r="R5" s="69"/>
      <c r="S5" s="69"/>
      <c r="T5" s="69"/>
      <c r="U5" s="69"/>
      <c r="V5" s="69"/>
      <c r="W5" s="69"/>
      <c r="X5" s="69"/>
      <c r="Y5" s="69"/>
      <c r="Z5" s="69"/>
      <c r="AA5" s="69"/>
      <c r="AB5" s="69"/>
      <c r="AC5" s="69"/>
      <c r="AD5" s="69"/>
      <c r="AE5" s="69"/>
    </row>
    <row r="6" spans="14:31" ht="13.5" customHeight="1">
      <c r="N6" s="69"/>
      <c r="O6" s="69"/>
      <c r="P6" s="69"/>
      <c r="Q6" s="69"/>
      <c r="R6" s="69"/>
      <c r="S6" s="69"/>
      <c r="T6" s="69"/>
      <c r="U6" s="69"/>
      <c r="V6" s="69"/>
      <c r="W6" s="69"/>
      <c r="X6" s="69"/>
      <c r="Y6" s="69"/>
      <c r="Z6" s="69"/>
      <c r="AA6" s="69"/>
      <c r="AB6" s="69"/>
      <c r="AC6" s="69"/>
      <c r="AD6" s="69"/>
      <c r="AE6" s="69"/>
    </row>
    <row r="7" spans="1:13" s="37" customFormat="1" ht="48.75" customHeight="1">
      <c r="A7" s="658" t="s">
        <v>153</v>
      </c>
      <c r="B7" s="658"/>
      <c r="C7" s="658"/>
      <c r="D7" s="658"/>
      <c r="E7" s="658"/>
      <c r="F7" s="658"/>
      <c r="G7" s="658"/>
      <c r="H7" s="658"/>
      <c r="I7" s="658"/>
      <c r="J7" s="658"/>
      <c r="K7" s="658"/>
      <c r="L7" s="658"/>
      <c r="M7" s="658"/>
    </row>
    <row r="8" spans="1:13" s="37" customFormat="1" ht="19.5" customHeight="1">
      <c r="A8" s="75"/>
      <c r="B8" s="74"/>
      <c r="C8" s="74"/>
      <c r="D8" s="74"/>
      <c r="E8" s="74"/>
      <c r="F8" s="74"/>
      <c r="G8" s="74"/>
      <c r="H8" s="74"/>
      <c r="I8" s="74"/>
      <c r="J8" s="74"/>
      <c r="K8" s="74"/>
      <c r="L8" s="74"/>
      <c r="M8" s="74"/>
    </row>
    <row r="9" spans="1:13" s="76" customFormat="1" ht="15" customHeight="1">
      <c r="A9" s="639" t="s">
        <v>206</v>
      </c>
      <c r="B9" s="639"/>
      <c r="C9" s="639"/>
      <c r="D9" s="639"/>
      <c r="E9" s="639"/>
      <c r="F9" s="639"/>
      <c r="G9" s="639"/>
      <c r="H9" s="639"/>
      <c r="I9" s="639"/>
      <c r="J9" s="639"/>
      <c r="K9" s="639"/>
      <c r="L9" s="639"/>
      <c r="M9" s="639"/>
    </row>
    <row r="10" spans="1:13" s="76" customFormat="1" ht="13.5" customHeight="1">
      <c r="A10" s="639" t="s">
        <v>207</v>
      </c>
      <c r="B10" s="639"/>
      <c r="C10" s="639"/>
      <c r="D10" s="639"/>
      <c r="E10" s="639"/>
      <c r="F10" s="639"/>
      <c r="G10" s="639"/>
      <c r="H10" s="639"/>
      <c r="I10" s="639"/>
      <c r="J10" s="639"/>
      <c r="K10" s="639"/>
      <c r="L10" s="639"/>
      <c r="M10" s="639"/>
    </row>
    <row r="11" spans="1:13" s="76" customFormat="1" ht="15" customHeight="1">
      <c r="A11" s="639" t="s">
        <v>208</v>
      </c>
      <c r="B11" s="639"/>
      <c r="C11" s="639"/>
      <c r="D11" s="639"/>
      <c r="E11" s="639"/>
      <c r="F11" s="639"/>
      <c r="G11" s="639"/>
      <c r="H11" s="639"/>
      <c r="I11" s="639"/>
      <c r="J11" s="639"/>
      <c r="K11" s="639"/>
      <c r="L11" s="639"/>
      <c r="M11" s="639"/>
    </row>
    <row r="12" spans="1:11" s="79" customFormat="1" ht="11.25" customHeight="1" thickBot="1">
      <c r="A12" s="77"/>
      <c r="B12" s="78"/>
      <c r="C12" s="78"/>
      <c r="D12" s="78"/>
      <c r="E12" s="78"/>
      <c r="F12" s="78"/>
      <c r="G12" s="78"/>
      <c r="H12" s="78"/>
      <c r="I12" s="78"/>
      <c r="J12" s="78"/>
      <c r="K12" s="78"/>
    </row>
    <row r="13" spans="1:13" ht="18" customHeight="1">
      <c r="A13" s="629" t="s">
        <v>209</v>
      </c>
      <c r="B13" s="631" t="s">
        <v>94</v>
      </c>
      <c r="C13" s="631"/>
      <c r="D13" s="631"/>
      <c r="E13" s="631"/>
      <c r="F13" s="631"/>
      <c r="G13" s="631"/>
      <c r="H13" s="631"/>
      <c r="I13" s="631"/>
      <c r="J13" s="631"/>
      <c r="K13" s="631"/>
      <c r="L13" s="631"/>
      <c r="M13" s="632"/>
    </row>
    <row r="14" spans="1:13" ht="49.5" customHeight="1">
      <c r="A14" s="630"/>
      <c r="B14" s="625" t="s">
        <v>96</v>
      </c>
      <c r="C14" s="625"/>
      <c r="D14" s="625"/>
      <c r="E14" s="625" t="s">
        <v>95</v>
      </c>
      <c r="F14" s="625"/>
      <c r="G14" s="625"/>
      <c r="H14" s="625" t="s">
        <v>101</v>
      </c>
      <c r="I14" s="625"/>
      <c r="J14" s="625"/>
      <c r="K14" s="625" t="s">
        <v>97</v>
      </c>
      <c r="L14" s="625"/>
      <c r="M14" s="626"/>
    </row>
    <row r="15" spans="1:13" ht="24.75" customHeight="1">
      <c r="A15" s="630"/>
      <c r="B15" s="82" t="s">
        <v>203</v>
      </c>
      <c r="C15" s="80" t="s">
        <v>204</v>
      </c>
      <c r="D15" s="80" t="s">
        <v>199</v>
      </c>
      <c r="E15" s="80" t="str">
        <f>B15</f>
        <v>K</v>
      </c>
      <c r="F15" s="80" t="str">
        <f>C15</f>
        <v>M</v>
      </c>
      <c r="G15" s="80" t="str">
        <f>D15</f>
        <v>Ogółem</v>
      </c>
      <c r="H15" s="80" t="str">
        <f>B15</f>
        <v>K</v>
      </c>
      <c r="I15" s="80" t="str">
        <f>C15</f>
        <v>M</v>
      </c>
      <c r="J15" s="80" t="str">
        <f>D15</f>
        <v>Ogółem</v>
      </c>
      <c r="K15" s="80" t="str">
        <f>B15</f>
        <v>K</v>
      </c>
      <c r="L15" s="80" t="str">
        <f>C15</f>
        <v>M</v>
      </c>
      <c r="M15" s="81" t="s">
        <v>199</v>
      </c>
    </row>
    <row r="16" spans="1:13" ht="15.75" customHeight="1" thickBot="1">
      <c r="A16" s="83">
        <v>1</v>
      </c>
      <c r="B16" s="84">
        <v>2</v>
      </c>
      <c r="C16" s="84">
        <v>3</v>
      </c>
      <c r="D16" s="84">
        <v>4</v>
      </c>
      <c r="E16" s="84">
        <v>5</v>
      </c>
      <c r="F16" s="84">
        <v>6</v>
      </c>
      <c r="G16" s="84">
        <v>7</v>
      </c>
      <c r="H16" s="84">
        <v>8</v>
      </c>
      <c r="I16" s="84">
        <v>9</v>
      </c>
      <c r="J16" s="84">
        <v>10</v>
      </c>
      <c r="K16" s="84">
        <v>11</v>
      </c>
      <c r="L16" s="84">
        <v>12</v>
      </c>
      <c r="M16" s="85">
        <v>13</v>
      </c>
    </row>
    <row r="17" spans="1:13" s="2" customFormat="1" ht="15.75" customHeight="1">
      <c r="A17" s="642" t="s">
        <v>252</v>
      </c>
      <c r="B17" s="642"/>
      <c r="C17" s="642"/>
      <c r="D17" s="642"/>
      <c r="E17" s="642"/>
      <c r="F17" s="642"/>
      <c r="G17" s="642"/>
      <c r="H17" s="642"/>
      <c r="I17" s="642"/>
      <c r="J17" s="642"/>
      <c r="K17" s="642"/>
      <c r="L17" s="642"/>
      <c r="M17" s="642"/>
    </row>
    <row r="18" spans="1:13" s="2" customFormat="1" ht="41.25" customHeight="1">
      <c r="A18" s="87" t="s">
        <v>210</v>
      </c>
      <c r="B18" s="88">
        <f>B19-26565</f>
        <v>6352</v>
      </c>
      <c r="C18" s="88">
        <f>C19-20027</f>
        <v>5084</v>
      </c>
      <c r="D18" s="88">
        <f>B18+C18</f>
        <v>11436</v>
      </c>
      <c r="E18" s="88">
        <f>E19-23381</f>
        <v>4838</v>
      </c>
      <c r="F18" s="88">
        <f>F19-17838</f>
        <v>3711</v>
      </c>
      <c r="G18" s="88">
        <f>E18+F18</f>
        <v>8549</v>
      </c>
      <c r="H18" s="88">
        <f>H19-1346</f>
        <v>324</v>
      </c>
      <c r="I18" s="88">
        <f>I19-1243</f>
        <v>344</v>
      </c>
      <c r="J18" s="88">
        <f>H18+I18</f>
        <v>668</v>
      </c>
      <c r="K18" s="637">
        <f>B19-E19-H19</f>
        <v>3028</v>
      </c>
      <c r="L18" s="637">
        <f>C19-F19-I19</f>
        <v>1975</v>
      </c>
      <c r="M18" s="637">
        <f>D19-G19-J19</f>
        <v>5003</v>
      </c>
    </row>
    <row r="19" spans="1:13" s="2" customFormat="1" ht="43.5" customHeight="1">
      <c r="A19" s="89" t="s">
        <v>211</v>
      </c>
      <c r="B19" s="90">
        <v>32917</v>
      </c>
      <c r="C19" s="90">
        <v>25111</v>
      </c>
      <c r="D19" s="88">
        <f>B19+C19</f>
        <v>58028</v>
      </c>
      <c r="E19" s="90">
        <v>28219</v>
      </c>
      <c r="F19" s="90">
        <v>21549</v>
      </c>
      <c r="G19" s="88">
        <f>E19+F19</f>
        <v>49768</v>
      </c>
      <c r="H19" s="90">
        <v>1670</v>
      </c>
      <c r="I19" s="90">
        <v>1587</v>
      </c>
      <c r="J19" s="88">
        <f>H19+I19</f>
        <v>3257</v>
      </c>
      <c r="K19" s="638"/>
      <c r="L19" s="638"/>
      <c r="M19" s="638"/>
    </row>
    <row r="20" spans="1:13" ht="20.25" customHeight="1">
      <c r="A20" s="82" t="s">
        <v>205</v>
      </c>
      <c r="B20" s="653"/>
      <c r="C20" s="653"/>
      <c r="D20" s="653"/>
      <c r="E20" s="653"/>
      <c r="F20" s="653"/>
      <c r="G20" s="653"/>
      <c r="H20" s="653"/>
      <c r="I20" s="653"/>
      <c r="J20" s="653"/>
      <c r="K20" s="653"/>
      <c r="L20" s="653"/>
      <c r="M20" s="653"/>
    </row>
    <row r="21" spans="1:13" s="2" customFormat="1" ht="15.75" customHeight="1">
      <c r="A21" s="643" t="s">
        <v>253</v>
      </c>
      <c r="B21" s="644"/>
      <c r="C21" s="644"/>
      <c r="D21" s="644"/>
      <c r="E21" s="644"/>
      <c r="F21" s="644"/>
      <c r="G21" s="644"/>
      <c r="H21" s="644"/>
      <c r="I21" s="644"/>
      <c r="J21" s="644"/>
      <c r="K21" s="644"/>
      <c r="L21" s="644"/>
      <c r="M21" s="644"/>
    </row>
    <row r="22" spans="1:13" s="2" customFormat="1" ht="41.25" customHeight="1">
      <c r="A22" s="87" t="s">
        <v>210</v>
      </c>
      <c r="B22" s="298">
        <v>4840</v>
      </c>
      <c r="C22" s="298">
        <v>2452</v>
      </c>
      <c r="D22" s="299">
        <f>B22+C22</f>
        <v>7292</v>
      </c>
      <c r="E22" s="298">
        <v>5128</v>
      </c>
      <c r="F22" s="298">
        <v>1792</v>
      </c>
      <c r="G22" s="299">
        <f>E22+F22</f>
        <v>6920</v>
      </c>
      <c r="H22" s="298">
        <v>334</v>
      </c>
      <c r="I22" s="298">
        <v>298</v>
      </c>
      <c r="J22" s="299">
        <f>H22+I22</f>
        <v>632</v>
      </c>
      <c r="K22" s="633">
        <f>B23-E23-H23</f>
        <v>4789</v>
      </c>
      <c r="L22" s="633">
        <f>C23-F23-I23</f>
        <v>2268</v>
      </c>
      <c r="M22" s="633">
        <f>D23-G23-J23</f>
        <v>7057</v>
      </c>
    </row>
    <row r="23" spans="1:13" s="2" customFormat="1" ht="43.5" customHeight="1">
      <c r="A23" s="89" t="s">
        <v>211</v>
      </c>
      <c r="B23" s="300">
        <v>24496</v>
      </c>
      <c r="C23" s="300">
        <v>10660</v>
      </c>
      <c r="D23" s="299">
        <f>B23+C23</f>
        <v>35156</v>
      </c>
      <c r="E23" s="300">
        <v>18406</v>
      </c>
      <c r="F23" s="300">
        <v>7388</v>
      </c>
      <c r="G23" s="299">
        <f>E23+F23</f>
        <v>25794</v>
      </c>
      <c r="H23" s="300">
        <v>1301</v>
      </c>
      <c r="I23" s="300">
        <v>1004</v>
      </c>
      <c r="J23" s="299">
        <f>H23+I23</f>
        <v>2305</v>
      </c>
      <c r="K23" s="634"/>
      <c r="L23" s="634"/>
      <c r="M23" s="634"/>
    </row>
    <row r="24" spans="1:13" s="2" customFormat="1" ht="15.75" customHeight="1" hidden="1">
      <c r="A24" s="660" t="s">
        <v>192</v>
      </c>
      <c r="B24" s="660"/>
      <c r="C24" s="660"/>
      <c r="D24" s="660"/>
      <c r="E24" s="660"/>
      <c r="F24" s="660"/>
      <c r="G24" s="660"/>
      <c r="H24" s="660"/>
      <c r="I24" s="660"/>
      <c r="J24" s="660"/>
      <c r="K24" s="660"/>
      <c r="L24" s="660"/>
      <c r="M24" s="660"/>
    </row>
    <row r="25" spans="1:13" s="2" customFormat="1" ht="15.75" customHeight="1" hidden="1">
      <c r="A25" s="91" t="s">
        <v>88</v>
      </c>
      <c r="B25" s="91"/>
      <c r="C25" s="91"/>
      <c r="D25" s="91"/>
      <c r="E25" s="91"/>
      <c r="F25" s="91"/>
      <c r="G25" s="91"/>
      <c r="H25" s="91"/>
      <c r="I25" s="91"/>
      <c r="J25" s="91"/>
      <c r="K25" s="91"/>
      <c r="L25" s="91"/>
      <c r="M25" s="91"/>
    </row>
    <row r="26" spans="1:13" s="2" customFormat="1" ht="20.25" customHeight="1">
      <c r="A26" s="82" t="s">
        <v>205</v>
      </c>
      <c r="B26" s="628"/>
      <c r="C26" s="628"/>
      <c r="D26" s="628"/>
      <c r="E26" s="628"/>
      <c r="F26" s="628"/>
      <c r="G26" s="628"/>
      <c r="H26" s="628"/>
      <c r="I26" s="628"/>
      <c r="J26" s="628"/>
      <c r="K26" s="628"/>
      <c r="L26" s="628"/>
      <c r="M26" s="628"/>
    </row>
    <row r="27" spans="1:13" s="2" customFormat="1" ht="15.75" customHeight="1">
      <c r="A27" s="643" t="s">
        <v>255</v>
      </c>
      <c r="B27" s="644"/>
      <c r="C27" s="644"/>
      <c r="D27" s="644"/>
      <c r="E27" s="644"/>
      <c r="F27" s="644"/>
      <c r="G27" s="644"/>
      <c r="H27" s="644"/>
      <c r="I27" s="644"/>
      <c r="J27" s="644"/>
      <c r="K27" s="644"/>
      <c r="L27" s="644"/>
      <c r="M27" s="644"/>
    </row>
    <row r="28" spans="1:13" s="2" customFormat="1" ht="41.25" customHeight="1">
      <c r="A28" s="87" t="s">
        <v>210</v>
      </c>
      <c r="B28" s="301">
        <v>7351</v>
      </c>
      <c r="C28" s="301">
        <v>8701</v>
      </c>
      <c r="D28" s="302">
        <f>B28+C28</f>
        <v>16052</v>
      </c>
      <c r="E28" s="301">
        <v>5831</v>
      </c>
      <c r="F28" s="301">
        <v>6475</v>
      </c>
      <c r="G28" s="302">
        <f>E28+F28</f>
        <v>12306</v>
      </c>
      <c r="H28" s="301">
        <v>75</v>
      </c>
      <c r="I28" s="301">
        <v>91</v>
      </c>
      <c r="J28" s="302">
        <f>H28+I28</f>
        <v>166</v>
      </c>
      <c r="K28" s="654">
        <f>B29-E29-H29</f>
        <v>2731</v>
      </c>
      <c r="L28" s="654">
        <f>C29-F29-I29</f>
        <v>3509</v>
      </c>
      <c r="M28" s="656">
        <f>K28+L28</f>
        <v>6240</v>
      </c>
    </row>
    <row r="29" spans="1:13" s="2" customFormat="1" ht="43.5" customHeight="1">
      <c r="A29" s="89" t="s">
        <v>211</v>
      </c>
      <c r="B29" s="303">
        <v>26235</v>
      </c>
      <c r="C29" s="303">
        <v>24674</v>
      </c>
      <c r="D29" s="302">
        <f>B29+C29</f>
        <v>50909</v>
      </c>
      <c r="E29" s="303">
        <v>22848</v>
      </c>
      <c r="F29" s="303">
        <v>20701</v>
      </c>
      <c r="G29" s="302">
        <f>E29+F29</f>
        <v>43549</v>
      </c>
      <c r="H29" s="303">
        <v>656</v>
      </c>
      <c r="I29" s="303">
        <v>464</v>
      </c>
      <c r="J29" s="302">
        <f>H29+I29</f>
        <v>1120</v>
      </c>
      <c r="K29" s="655"/>
      <c r="L29" s="655"/>
      <c r="M29" s="657"/>
    </row>
    <row r="30" spans="1:13" s="2" customFormat="1" ht="20.25" customHeight="1">
      <c r="A30" s="82" t="s">
        <v>205</v>
      </c>
      <c r="B30" s="628"/>
      <c r="C30" s="628"/>
      <c r="D30" s="628"/>
      <c r="E30" s="628"/>
      <c r="F30" s="628"/>
      <c r="G30" s="628"/>
      <c r="H30" s="628"/>
      <c r="I30" s="628"/>
      <c r="J30" s="628"/>
      <c r="K30" s="628"/>
      <c r="L30" s="628"/>
      <c r="M30" s="628"/>
    </row>
    <row r="31" spans="1:13" s="2" customFormat="1" ht="15.75" customHeight="1">
      <c r="A31" s="91" t="s">
        <v>88</v>
      </c>
      <c r="B31" s="91"/>
      <c r="C31" s="91"/>
      <c r="D31" s="91"/>
      <c r="E31" s="91"/>
      <c r="F31" s="91"/>
      <c r="G31" s="91"/>
      <c r="H31" s="91"/>
      <c r="I31" s="91"/>
      <c r="J31" s="91"/>
      <c r="K31" s="91"/>
      <c r="L31" s="91"/>
      <c r="M31" s="91"/>
    </row>
    <row r="32" spans="1:13" ht="20.25" customHeight="1">
      <c r="A32" s="82" t="s">
        <v>205</v>
      </c>
      <c r="B32" s="653"/>
      <c r="C32" s="653"/>
      <c r="D32" s="653"/>
      <c r="E32" s="653"/>
      <c r="F32" s="653"/>
      <c r="G32" s="653"/>
      <c r="H32" s="653"/>
      <c r="I32" s="653"/>
      <c r="J32" s="653"/>
      <c r="K32" s="653"/>
      <c r="L32" s="653"/>
      <c r="M32" s="653"/>
    </row>
    <row r="33" spans="1:13" s="2" customFormat="1" ht="15.75" customHeight="1">
      <c r="A33" s="659" t="s">
        <v>259</v>
      </c>
      <c r="B33" s="644"/>
      <c r="C33" s="644"/>
      <c r="D33" s="644"/>
      <c r="E33" s="644"/>
      <c r="F33" s="644"/>
      <c r="G33" s="644"/>
      <c r="H33" s="644"/>
      <c r="I33" s="644"/>
      <c r="J33" s="644"/>
      <c r="K33" s="644"/>
      <c r="L33" s="644"/>
      <c r="M33" s="644"/>
    </row>
    <row r="34" spans="1:13" s="2" customFormat="1" ht="41.25" customHeight="1">
      <c r="A34" s="87" t="s">
        <v>210</v>
      </c>
      <c r="B34" s="301">
        <v>9924</v>
      </c>
      <c r="C34" s="301">
        <v>7366</v>
      </c>
      <c r="D34" s="301">
        <v>17290</v>
      </c>
      <c r="E34" s="301">
        <v>6243</v>
      </c>
      <c r="F34" s="301">
        <v>4798</v>
      </c>
      <c r="G34" s="301">
        <v>11041</v>
      </c>
      <c r="H34" s="301">
        <v>354</v>
      </c>
      <c r="I34" s="301">
        <v>269</v>
      </c>
      <c r="J34" s="301">
        <v>623</v>
      </c>
      <c r="K34" s="654">
        <v>5988</v>
      </c>
      <c r="L34" s="654">
        <v>4309</v>
      </c>
      <c r="M34" s="654">
        <v>10297</v>
      </c>
    </row>
    <row r="35" spans="1:13" s="2" customFormat="1" ht="43.5" customHeight="1">
      <c r="A35" s="89" t="s">
        <v>211</v>
      </c>
      <c r="B35" s="303">
        <v>46124</v>
      </c>
      <c r="C35" s="303">
        <v>37194</v>
      </c>
      <c r="D35" s="303">
        <v>83318</v>
      </c>
      <c r="E35" s="303">
        <v>38690</v>
      </c>
      <c r="F35" s="303">
        <v>31447</v>
      </c>
      <c r="G35" s="303">
        <v>70137</v>
      </c>
      <c r="H35" s="303">
        <v>1446</v>
      </c>
      <c r="I35" s="303">
        <v>1438</v>
      </c>
      <c r="J35" s="303">
        <v>2884</v>
      </c>
      <c r="K35" s="655"/>
      <c r="L35" s="655"/>
      <c r="M35" s="655"/>
    </row>
    <row r="36" spans="1:13" s="2" customFormat="1" ht="42" customHeight="1">
      <c r="A36" s="82" t="s">
        <v>205</v>
      </c>
      <c r="B36" s="645" t="s">
        <v>472</v>
      </c>
      <c r="C36" s="646"/>
      <c r="D36" s="646"/>
      <c r="E36" s="646"/>
      <c r="F36" s="646"/>
      <c r="G36" s="646"/>
      <c r="H36" s="646"/>
      <c r="I36" s="646"/>
      <c r="J36" s="646"/>
      <c r="K36" s="646"/>
      <c r="L36" s="646"/>
      <c r="M36" s="647"/>
    </row>
    <row r="38" spans="1:2" ht="15.75" customHeight="1">
      <c r="A38" s="640" t="s">
        <v>565</v>
      </c>
      <c r="B38" s="641"/>
    </row>
    <row r="39" spans="1:4" ht="15" customHeight="1">
      <c r="A39" s="652" t="s">
        <v>201</v>
      </c>
      <c r="B39" s="652"/>
      <c r="C39" s="652"/>
      <c r="D39" s="652"/>
    </row>
  </sheetData>
  <sheetProtection selectLockedCells="1" selectUnlockedCells="1"/>
  <mergeCells count="39">
    <mergeCell ref="B30:M30"/>
    <mergeCell ref="A33:M33"/>
    <mergeCell ref="K34:K35"/>
    <mergeCell ref="L34:L35"/>
    <mergeCell ref="M34:M35"/>
    <mergeCell ref="M22:M23"/>
    <mergeCell ref="A24:M24"/>
    <mergeCell ref="B26:M26"/>
    <mergeCell ref="L22:L23"/>
    <mergeCell ref="B20:M20"/>
    <mergeCell ref="A27:M27"/>
    <mergeCell ref="K28:K29"/>
    <mergeCell ref="L28:L29"/>
    <mergeCell ref="M28:M29"/>
    <mergeCell ref="A7:M7"/>
    <mergeCell ref="B14:D14"/>
    <mergeCell ref="E14:G14"/>
    <mergeCell ref="H14:J14"/>
    <mergeCell ref="K14:M14"/>
    <mergeCell ref="A1:M1"/>
    <mergeCell ref="A5:B5"/>
    <mergeCell ref="C5:M5"/>
    <mergeCell ref="A3:B3"/>
    <mergeCell ref="C3:M3"/>
    <mergeCell ref="A39:D39"/>
    <mergeCell ref="M18:M19"/>
    <mergeCell ref="B32:M32"/>
    <mergeCell ref="A13:A15"/>
    <mergeCell ref="B13:M13"/>
    <mergeCell ref="A11:M11"/>
    <mergeCell ref="A10:M10"/>
    <mergeCell ref="A9:M9"/>
    <mergeCell ref="A38:B38"/>
    <mergeCell ref="K18:K19"/>
    <mergeCell ref="L18:L19"/>
    <mergeCell ref="A17:M17"/>
    <mergeCell ref="A21:M21"/>
    <mergeCell ref="K22:K23"/>
    <mergeCell ref="B36:M36"/>
  </mergeCells>
  <printOptions horizontalCentered="1"/>
  <pageMargins left="0.7874015748031497" right="0.7874015748031497" top="0.7874015748031497" bottom="0.7874015748031497" header="0.5118110236220472" footer="0.5118110236220472"/>
  <pageSetup horizontalDpi="600" verticalDpi="600" orientation="landscape" paperSize="9" r:id="rId1"/>
  <rowBreaks count="1" manualBreakCount="1">
    <brk id="20" max="12" man="1"/>
  </rowBreaks>
</worksheet>
</file>

<file path=xl/worksheets/sheet3.xml><?xml version="1.0" encoding="utf-8"?>
<worksheet xmlns="http://schemas.openxmlformats.org/spreadsheetml/2006/main" xmlns:r="http://schemas.openxmlformats.org/officeDocument/2006/relationships">
  <dimension ref="A1:H102"/>
  <sheetViews>
    <sheetView view="pageBreakPreview" zoomScale="85" zoomScaleSheetLayoutView="85" zoomScalePageLayoutView="0" workbookViewId="0" topLeftCell="A94">
      <selection activeCell="S102" sqref="I11:S102"/>
    </sheetView>
  </sheetViews>
  <sheetFormatPr defaultColWidth="9.140625" defaultRowHeight="12.75"/>
  <cols>
    <col min="1" max="1" width="5.00390625" style="70" customWidth="1"/>
    <col min="2" max="2" width="37.8515625" style="70" customWidth="1"/>
    <col min="3" max="11" width="8.7109375" style="70" customWidth="1"/>
    <col min="12" max="16384" width="9.140625" style="70" customWidth="1"/>
  </cols>
  <sheetData>
    <row r="1" spans="1:8" s="93" customFormat="1" ht="29.25" customHeight="1">
      <c r="A1" s="677" t="s">
        <v>26</v>
      </c>
      <c r="B1" s="677"/>
      <c r="C1" s="677"/>
      <c r="D1" s="677"/>
      <c r="E1" s="677"/>
      <c r="F1" s="677"/>
      <c r="G1" s="677"/>
      <c r="H1" s="677"/>
    </row>
    <row r="2" spans="1:8" ht="12" customHeight="1">
      <c r="A2" s="37"/>
      <c r="B2" s="37"/>
      <c r="C2" s="71"/>
      <c r="D2" s="71"/>
      <c r="E2" s="71"/>
      <c r="F2" s="71"/>
      <c r="G2" s="71"/>
      <c r="H2" s="94"/>
    </row>
    <row r="3" spans="1:8" ht="15.75" customHeight="1">
      <c r="A3" s="678" t="s">
        <v>197</v>
      </c>
      <c r="B3" s="678"/>
      <c r="C3" s="650" t="s">
        <v>449</v>
      </c>
      <c r="D3" s="651"/>
      <c r="E3" s="651"/>
      <c r="F3" s="651"/>
      <c r="G3" s="651"/>
      <c r="H3" s="651"/>
    </row>
    <row r="4" spans="1:2" ht="15" customHeight="1">
      <c r="A4" s="95"/>
      <c r="B4" s="95"/>
    </row>
    <row r="5" spans="1:8" ht="16.5" customHeight="1">
      <c r="A5" s="679" t="s">
        <v>198</v>
      </c>
      <c r="B5" s="679"/>
      <c r="C5" s="650" t="s">
        <v>450</v>
      </c>
      <c r="D5" s="651"/>
      <c r="E5" s="651"/>
      <c r="F5" s="651"/>
      <c r="G5" s="651"/>
      <c r="H5" s="651"/>
    </row>
    <row r="6" spans="1:8" ht="16.5" customHeight="1">
      <c r="A6" s="96"/>
      <c r="B6" s="96"/>
      <c r="C6" s="97"/>
      <c r="D6" s="97"/>
      <c r="E6" s="97"/>
      <c r="F6" s="97"/>
      <c r="G6" s="97"/>
      <c r="H6" s="97"/>
    </row>
    <row r="7" spans="1:8" ht="75.75" customHeight="1">
      <c r="A7" s="682" t="s">
        <v>33</v>
      </c>
      <c r="B7" s="682"/>
      <c r="C7" s="682"/>
      <c r="D7" s="682"/>
      <c r="E7" s="682"/>
      <c r="F7" s="682"/>
      <c r="G7" s="682"/>
      <c r="H7" s="682"/>
    </row>
    <row r="8" spans="1:8" s="98" customFormat="1" ht="51" customHeight="1">
      <c r="A8" s="683" t="s">
        <v>27</v>
      </c>
      <c r="B8" s="684"/>
      <c r="C8" s="684"/>
      <c r="D8" s="684"/>
      <c r="E8" s="684"/>
      <c r="F8" s="684"/>
      <c r="G8" s="684"/>
      <c r="H8" s="684"/>
    </row>
    <row r="9" spans="1:8" s="98" customFormat="1" ht="190.5" customHeight="1">
      <c r="A9" s="680" t="s">
        <v>54</v>
      </c>
      <c r="B9" s="681"/>
      <c r="C9" s="681"/>
      <c r="D9" s="681"/>
      <c r="E9" s="681"/>
      <c r="F9" s="681"/>
      <c r="G9" s="681"/>
      <c r="H9" s="681"/>
    </row>
    <row r="10" spans="1:8" ht="12.75">
      <c r="A10" s="99"/>
      <c r="B10" s="99"/>
      <c r="C10" s="97"/>
      <c r="D10" s="97"/>
      <c r="E10" s="97"/>
      <c r="F10" s="97"/>
      <c r="G10" s="97"/>
      <c r="H10" s="97"/>
    </row>
    <row r="11" spans="1:8" ht="15" customHeight="1">
      <c r="A11" s="672" t="s">
        <v>206</v>
      </c>
      <c r="B11" s="672"/>
      <c r="C11" s="672"/>
      <c r="D11" s="672"/>
      <c r="E11" s="672"/>
      <c r="F11" s="7"/>
      <c r="G11" s="7"/>
      <c r="H11" s="7"/>
    </row>
    <row r="12" spans="1:8" s="76" customFormat="1" ht="13.5" customHeight="1">
      <c r="A12" s="639" t="s">
        <v>207</v>
      </c>
      <c r="B12" s="639"/>
      <c r="C12" s="639"/>
      <c r="D12" s="639"/>
      <c r="E12" s="639"/>
      <c r="F12" s="639"/>
      <c r="G12" s="639"/>
      <c r="H12" s="639"/>
    </row>
    <row r="13" spans="1:8" s="76" customFormat="1" ht="15" customHeight="1">
      <c r="A13" s="639" t="s">
        <v>208</v>
      </c>
      <c r="B13" s="639"/>
      <c r="C13" s="639"/>
      <c r="D13" s="639"/>
      <c r="E13" s="639"/>
      <c r="F13" s="639"/>
      <c r="G13" s="639"/>
      <c r="H13" s="639"/>
    </row>
    <row r="14" spans="1:5" s="79" customFormat="1" ht="15" customHeight="1" thickBot="1">
      <c r="A14" s="77"/>
      <c r="B14" s="78"/>
      <c r="C14" s="78"/>
      <c r="D14" s="78"/>
      <c r="E14" s="78"/>
    </row>
    <row r="15" spans="1:8" ht="12.75" customHeight="1">
      <c r="A15" s="661" t="s">
        <v>212</v>
      </c>
      <c r="B15" s="663" t="s">
        <v>213</v>
      </c>
      <c r="C15" s="673" t="s">
        <v>210</v>
      </c>
      <c r="D15" s="673"/>
      <c r="E15" s="673"/>
      <c r="F15" s="673" t="s">
        <v>211</v>
      </c>
      <c r="G15" s="673"/>
      <c r="H15" s="674"/>
    </row>
    <row r="16" spans="1:8" ht="12.75">
      <c r="A16" s="662"/>
      <c r="B16" s="664"/>
      <c r="C16" s="100" t="s">
        <v>203</v>
      </c>
      <c r="D16" s="100" t="s">
        <v>204</v>
      </c>
      <c r="E16" s="100" t="s">
        <v>199</v>
      </c>
      <c r="F16" s="100" t="s">
        <v>203</v>
      </c>
      <c r="G16" s="100" t="s">
        <v>204</v>
      </c>
      <c r="H16" s="101" t="s">
        <v>199</v>
      </c>
    </row>
    <row r="17" spans="1:8" ht="13.5" thickBot="1">
      <c r="A17" s="102">
        <v>1</v>
      </c>
      <c r="B17" s="103">
        <v>2</v>
      </c>
      <c r="C17" s="103">
        <v>3</v>
      </c>
      <c r="D17" s="103">
        <v>4</v>
      </c>
      <c r="E17" s="103">
        <v>5</v>
      </c>
      <c r="F17" s="103">
        <v>6</v>
      </c>
      <c r="G17" s="103">
        <v>7</v>
      </c>
      <c r="H17" s="104">
        <v>8</v>
      </c>
    </row>
    <row r="18" spans="1:8" s="2" customFormat="1" ht="19.5" customHeight="1">
      <c r="A18" s="665" t="s">
        <v>252</v>
      </c>
      <c r="B18" s="666"/>
      <c r="C18" s="666"/>
      <c r="D18" s="666"/>
      <c r="E18" s="666"/>
      <c r="F18" s="666"/>
      <c r="G18" s="666"/>
      <c r="H18" s="667"/>
    </row>
    <row r="19" spans="1:8" s="2" customFormat="1" ht="24.75" customHeight="1">
      <c r="A19" s="91" t="str">
        <f>+C15</f>
        <v>Mr</v>
      </c>
      <c r="B19" s="105" t="s">
        <v>214</v>
      </c>
      <c r="C19" s="105">
        <f>F19-23832</f>
        <v>5792</v>
      </c>
      <c r="D19" s="105">
        <f>G19-18352</f>
        <v>4779</v>
      </c>
      <c r="E19" s="305">
        <f>C19+D19</f>
        <v>10571</v>
      </c>
      <c r="F19" s="105">
        <v>29624</v>
      </c>
      <c r="G19" s="105">
        <v>23131</v>
      </c>
      <c r="H19" s="105">
        <f>F19+G19</f>
        <v>52755</v>
      </c>
    </row>
    <row r="20" spans="1:8" s="2" customFormat="1" ht="24.75" customHeight="1">
      <c r="A20" s="306"/>
      <c r="B20" s="307" t="s">
        <v>215</v>
      </c>
      <c r="C20" s="308">
        <f>F20-8130</f>
        <v>2259</v>
      </c>
      <c r="D20" s="308">
        <f>G20-4872</f>
        <v>1479</v>
      </c>
      <c r="E20" s="305">
        <f aca="true" t="shared" si="0" ref="E20:E36">C20+D20</f>
        <v>3738</v>
      </c>
      <c r="F20" s="308">
        <v>10389</v>
      </c>
      <c r="G20" s="308">
        <v>6351</v>
      </c>
      <c r="H20" s="309">
        <f aca="true" t="shared" si="1" ref="H20:H36">F20+G20</f>
        <v>16740</v>
      </c>
    </row>
    <row r="21" spans="1:8" s="2" customFormat="1" ht="24.75" customHeight="1">
      <c r="A21" s="310">
        <v>2</v>
      </c>
      <c r="B21" s="106" t="s">
        <v>216</v>
      </c>
      <c r="C21" s="311">
        <f>F21-1503</f>
        <v>321</v>
      </c>
      <c r="D21" s="311">
        <f>G21-1220</f>
        <v>217</v>
      </c>
      <c r="E21" s="305">
        <f t="shared" si="0"/>
        <v>538</v>
      </c>
      <c r="F21" s="311">
        <v>1824</v>
      </c>
      <c r="G21" s="311">
        <v>1437</v>
      </c>
      <c r="H21" s="105">
        <f t="shared" si="1"/>
        <v>3261</v>
      </c>
    </row>
    <row r="22" spans="1:8" s="2" customFormat="1" ht="24.75" customHeight="1">
      <c r="A22" s="312"/>
      <c r="B22" s="313" t="s">
        <v>217</v>
      </c>
      <c r="C22" s="314">
        <f>F22-327</f>
        <v>66</v>
      </c>
      <c r="D22" s="314">
        <f>G22-292</f>
        <v>52</v>
      </c>
      <c r="E22" s="305">
        <f t="shared" si="0"/>
        <v>118</v>
      </c>
      <c r="F22" s="314">
        <v>393</v>
      </c>
      <c r="G22" s="314">
        <v>344</v>
      </c>
      <c r="H22" s="309">
        <f t="shared" si="1"/>
        <v>737</v>
      </c>
    </row>
    <row r="23" spans="1:8" s="2" customFormat="1" ht="24.75" customHeight="1">
      <c r="A23" s="315">
        <v>3</v>
      </c>
      <c r="B23" s="107" t="s">
        <v>218</v>
      </c>
      <c r="C23" s="311">
        <f>F23-1230</f>
        <v>239</v>
      </c>
      <c r="D23" s="311">
        <f>G23-455</f>
        <v>88</v>
      </c>
      <c r="E23" s="305">
        <f t="shared" si="0"/>
        <v>327</v>
      </c>
      <c r="F23" s="311">
        <v>1469</v>
      </c>
      <c r="G23" s="311">
        <v>543</v>
      </c>
      <c r="H23" s="105">
        <f t="shared" si="1"/>
        <v>2012</v>
      </c>
    </row>
    <row r="24" spans="1:8" s="2" customFormat="1" ht="30.75" customHeight="1">
      <c r="A24" s="316"/>
      <c r="B24" s="317" t="s">
        <v>274</v>
      </c>
      <c r="C24" s="314">
        <v>0</v>
      </c>
      <c r="D24" s="314">
        <v>0</v>
      </c>
      <c r="E24" s="305">
        <f t="shared" si="0"/>
        <v>0</v>
      </c>
      <c r="F24" s="314">
        <v>23</v>
      </c>
      <c r="G24" s="314">
        <v>12</v>
      </c>
      <c r="H24" s="309">
        <f t="shared" si="1"/>
        <v>35</v>
      </c>
    </row>
    <row r="25" spans="1:8" s="2" customFormat="1" ht="30.75" customHeight="1">
      <c r="A25" s="316"/>
      <c r="B25" s="317" t="s">
        <v>219</v>
      </c>
      <c r="C25" s="314">
        <v>0</v>
      </c>
      <c r="D25" s="314">
        <v>0</v>
      </c>
      <c r="E25" s="305">
        <f t="shared" si="0"/>
        <v>0</v>
      </c>
      <c r="F25" s="314">
        <v>3</v>
      </c>
      <c r="G25" s="314">
        <v>6</v>
      </c>
      <c r="H25" s="309">
        <f t="shared" si="1"/>
        <v>9</v>
      </c>
    </row>
    <row r="26" spans="1:8" s="2" customFormat="1" ht="31.5" customHeight="1">
      <c r="A26" s="316"/>
      <c r="B26" s="317" t="s">
        <v>220</v>
      </c>
      <c r="C26" s="314">
        <f>F26-76</f>
        <v>25</v>
      </c>
      <c r="D26" s="314">
        <f>G26-48</f>
        <v>28</v>
      </c>
      <c r="E26" s="305">
        <f t="shared" si="0"/>
        <v>53</v>
      </c>
      <c r="F26" s="314">
        <v>101</v>
      </c>
      <c r="G26" s="314">
        <v>76</v>
      </c>
      <c r="H26" s="309">
        <f t="shared" si="1"/>
        <v>177</v>
      </c>
    </row>
    <row r="27" spans="1:8" s="2" customFormat="1" ht="30" customHeight="1">
      <c r="A27" s="316"/>
      <c r="B27" s="318" t="s">
        <v>107</v>
      </c>
      <c r="C27" s="314">
        <f>F27-63</f>
        <v>22</v>
      </c>
      <c r="D27" s="314">
        <f>G27-69</f>
        <v>8</v>
      </c>
      <c r="E27" s="305">
        <f t="shared" si="0"/>
        <v>30</v>
      </c>
      <c r="F27" s="314">
        <v>85</v>
      </c>
      <c r="G27" s="314">
        <v>77</v>
      </c>
      <c r="H27" s="309">
        <f t="shared" si="1"/>
        <v>162</v>
      </c>
    </row>
    <row r="28" spans="1:8" s="2" customFormat="1" ht="30" customHeight="1">
      <c r="A28" s="316"/>
      <c r="B28" s="318" t="s">
        <v>108</v>
      </c>
      <c r="C28" s="314">
        <f>F28-57</f>
        <v>12</v>
      </c>
      <c r="D28" s="314">
        <f>G28-62</f>
        <v>8</v>
      </c>
      <c r="E28" s="305">
        <f t="shared" si="0"/>
        <v>20</v>
      </c>
      <c r="F28" s="314">
        <v>69</v>
      </c>
      <c r="G28" s="314">
        <v>70</v>
      </c>
      <c r="H28" s="309">
        <f t="shared" si="1"/>
        <v>139</v>
      </c>
    </row>
    <row r="29" spans="1:8" s="2" customFormat="1" ht="30" customHeight="1">
      <c r="A29" s="316"/>
      <c r="B29" s="318" t="s">
        <v>221</v>
      </c>
      <c r="C29" s="314">
        <f>F29-38</f>
        <v>23</v>
      </c>
      <c r="D29" s="314">
        <f>G29-51</f>
        <v>13</v>
      </c>
      <c r="E29" s="305">
        <f t="shared" si="0"/>
        <v>36</v>
      </c>
      <c r="F29" s="314">
        <v>61</v>
      </c>
      <c r="G29" s="314">
        <v>64</v>
      </c>
      <c r="H29" s="330">
        <f t="shared" si="1"/>
        <v>125</v>
      </c>
    </row>
    <row r="30" spans="1:8" s="2" customFormat="1" ht="30" customHeight="1">
      <c r="A30" s="316"/>
      <c r="B30" s="318" t="s">
        <v>92</v>
      </c>
      <c r="C30" s="314">
        <f>F30-922</f>
        <v>149</v>
      </c>
      <c r="D30" s="314">
        <f>G30-188</f>
        <v>25</v>
      </c>
      <c r="E30" s="305">
        <f t="shared" si="0"/>
        <v>174</v>
      </c>
      <c r="F30" s="314">
        <v>1071</v>
      </c>
      <c r="G30" s="314">
        <v>213</v>
      </c>
      <c r="H30" s="330">
        <f t="shared" si="1"/>
        <v>1284</v>
      </c>
    </row>
    <row r="31" spans="1:8" s="2" customFormat="1" ht="25.5">
      <c r="A31" s="316"/>
      <c r="B31" s="318" t="s">
        <v>93</v>
      </c>
      <c r="C31" s="314">
        <f>F31-16</f>
        <v>5</v>
      </c>
      <c r="D31" s="314">
        <f>G31-8</f>
        <v>0</v>
      </c>
      <c r="E31" s="305">
        <f t="shared" si="0"/>
        <v>5</v>
      </c>
      <c r="F31" s="314">
        <v>21</v>
      </c>
      <c r="G31" s="314">
        <v>8</v>
      </c>
      <c r="H31" s="330">
        <f t="shared" si="1"/>
        <v>29</v>
      </c>
    </row>
    <row r="32" spans="1:8" s="319" customFormat="1" ht="24.75" customHeight="1">
      <c r="A32" s="315">
        <v>4</v>
      </c>
      <c r="B32" s="108" t="s">
        <v>199</v>
      </c>
      <c r="C32" s="311">
        <f>F32-26565</f>
        <v>6352</v>
      </c>
      <c r="D32" s="311">
        <f>G32-20027</f>
        <v>5084</v>
      </c>
      <c r="E32" s="305">
        <f t="shared" si="0"/>
        <v>11436</v>
      </c>
      <c r="F32" s="311">
        <v>32917</v>
      </c>
      <c r="G32" s="311">
        <v>25111</v>
      </c>
      <c r="H32" s="331">
        <f t="shared" si="1"/>
        <v>58028</v>
      </c>
    </row>
    <row r="33" spans="1:8" s="319" customFormat="1" ht="27" customHeight="1">
      <c r="A33" s="316"/>
      <c r="B33" s="318" t="s">
        <v>283</v>
      </c>
      <c r="C33" s="314">
        <v>0</v>
      </c>
      <c r="D33" s="314">
        <v>0</v>
      </c>
      <c r="E33" s="305">
        <f t="shared" si="0"/>
        <v>0</v>
      </c>
      <c r="F33" s="314">
        <v>0</v>
      </c>
      <c r="G33" s="314">
        <v>0</v>
      </c>
      <c r="H33" s="330">
        <f t="shared" si="1"/>
        <v>0</v>
      </c>
    </row>
    <row r="34" spans="1:8" s="319" customFormat="1" ht="24.75" customHeight="1">
      <c r="A34" s="316"/>
      <c r="B34" s="318" t="s">
        <v>269</v>
      </c>
      <c r="C34" s="320">
        <v>0</v>
      </c>
      <c r="D34" s="320">
        <v>0</v>
      </c>
      <c r="E34" s="305">
        <f t="shared" si="0"/>
        <v>0</v>
      </c>
      <c r="F34" s="314">
        <v>10</v>
      </c>
      <c r="G34" s="314">
        <v>6</v>
      </c>
      <c r="H34" s="330">
        <f t="shared" si="1"/>
        <v>16</v>
      </c>
    </row>
    <row r="35" spans="1:8" s="319" customFormat="1" ht="24.75" customHeight="1">
      <c r="A35" s="316"/>
      <c r="B35" s="321" t="s">
        <v>224</v>
      </c>
      <c r="C35" s="322">
        <f>F35-857</f>
        <v>402</v>
      </c>
      <c r="D35" s="322">
        <f>G35-673</f>
        <v>343</v>
      </c>
      <c r="E35" s="332">
        <f t="shared" si="0"/>
        <v>745</v>
      </c>
      <c r="F35" s="322">
        <v>1259</v>
      </c>
      <c r="G35" s="322">
        <v>1016</v>
      </c>
      <c r="H35" s="333">
        <f t="shared" si="1"/>
        <v>2275</v>
      </c>
    </row>
    <row r="36" spans="1:8" s="319" customFormat="1" ht="19.5" customHeight="1">
      <c r="A36" s="253"/>
      <c r="B36" s="90" t="s">
        <v>103</v>
      </c>
      <c r="C36" s="90">
        <f>F36-9947</f>
        <v>2647</v>
      </c>
      <c r="D36" s="90">
        <f>G36-7259</f>
        <v>1893</v>
      </c>
      <c r="E36" s="305">
        <f t="shared" si="0"/>
        <v>4540</v>
      </c>
      <c r="F36" s="90">
        <v>12594</v>
      </c>
      <c r="G36" s="90">
        <v>9152</v>
      </c>
      <c r="H36" s="309">
        <f t="shared" si="1"/>
        <v>21746</v>
      </c>
    </row>
    <row r="37" spans="1:8" s="319" customFormat="1" ht="22.5" customHeight="1">
      <c r="A37" s="675" t="s">
        <v>205</v>
      </c>
      <c r="B37" s="675"/>
      <c r="C37" s="676"/>
      <c r="D37" s="671"/>
      <c r="E37" s="671"/>
      <c r="F37" s="671"/>
      <c r="G37" s="671"/>
      <c r="H37" s="671"/>
    </row>
    <row r="38" spans="1:8" s="2" customFormat="1" ht="19.5" customHeight="1">
      <c r="A38" s="685" t="s">
        <v>253</v>
      </c>
      <c r="B38" s="669"/>
      <c r="C38" s="669"/>
      <c r="D38" s="669"/>
      <c r="E38" s="669"/>
      <c r="F38" s="669"/>
      <c r="G38" s="669"/>
      <c r="H38" s="670"/>
    </row>
    <row r="39" spans="1:8" s="2" customFormat="1" ht="24.75" customHeight="1">
      <c r="A39" s="91">
        <v>1</v>
      </c>
      <c r="B39" s="105" t="s">
        <v>214</v>
      </c>
      <c r="C39" s="323">
        <v>2453</v>
      </c>
      <c r="D39" s="323">
        <v>1209</v>
      </c>
      <c r="E39" s="324">
        <f>C39+D39</f>
        <v>3662</v>
      </c>
      <c r="F39" s="323">
        <v>10985</v>
      </c>
      <c r="G39" s="323">
        <v>4338</v>
      </c>
      <c r="H39" s="324">
        <f>F39+G39</f>
        <v>15323</v>
      </c>
    </row>
    <row r="40" spans="1:8" s="2" customFormat="1" ht="24.75" customHeight="1">
      <c r="A40" s="306"/>
      <c r="B40" s="307" t="s">
        <v>215</v>
      </c>
      <c r="C40" s="325">
        <v>1223</v>
      </c>
      <c r="D40" s="325">
        <v>507</v>
      </c>
      <c r="E40" s="324">
        <f aca="true" t="shared" si="2" ref="E40:E56">C40+D40</f>
        <v>1730</v>
      </c>
      <c r="F40" s="325">
        <v>5880</v>
      </c>
      <c r="G40" s="325">
        <v>1825</v>
      </c>
      <c r="H40" s="324">
        <f aca="true" t="shared" si="3" ref="H40:H56">F40+G40</f>
        <v>7705</v>
      </c>
    </row>
    <row r="41" spans="1:8" s="2" customFormat="1" ht="24.75" customHeight="1">
      <c r="A41" s="310">
        <v>2</v>
      </c>
      <c r="B41" s="106" t="s">
        <v>216</v>
      </c>
      <c r="C41" s="326">
        <v>1231</v>
      </c>
      <c r="D41" s="326">
        <v>858</v>
      </c>
      <c r="E41" s="324">
        <f t="shared" si="2"/>
        <v>2089</v>
      </c>
      <c r="F41" s="326">
        <v>6370</v>
      </c>
      <c r="G41" s="326">
        <v>4193</v>
      </c>
      <c r="H41" s="324">
        <f t="shared" si="3"/>
        <v>10563</v>
      </c>
    </row>
    <row r="42" spans="1:8" s="2" customFormat="1" ht="24.75" customHeight="1">
      <c r="A42" s="312"/>
      <c r="B42" s="313" t="s">
        <v>217</v>
      </c>
      <c r="C42" s="326">
        <v>308</v>
      </c>
      <c r="D42" s="326">
        <v>221</v>
      </c>
      <c r="E42" s="324">
        <f t="shared" si="2"/>
        <v>529</v>
      </c>
      <c r="F42" s="326">
        <v>1922</v>
      </c>
      <c r="G42" s="326">
        <v>1352</v>
      </c>
      <c r="H42" s="324">
        <f t="shared" si="3"/>
        <v>3274</v>
      </c>
    </row>
    <row r="43" spans="1:8" s="2" customFormat="1" ht="24.75" customHeight="1">
      <c r="A43" s="315">
        <v>3</v>
      </c>
      <c r="B43" s="107" t="s">
        <v>218</v>
      </c>
      <c r="C43" s="326">
        <v>1156</v>
      </c>
      <c r="D43" s="326">
        <v>385</v>
      </c>
      <c r="E43" s="324">
        <f t="shared" si="2"/>
        <v>1541</v>
      </c>
      <c r="F43" s="326">
        <v>7141</v>
      </c>
      <c r="G43" s="326">
        <v>2129</v>
      </c>
      <c r="H43" s="324">
        <f>F43+G43</f>
        <v>9270</v>
      </c>
    </row>
    <row r="44" spans="1:8" s="2" customFormat="1" ht="30.75" customHeight="1">
      <c r="A44" s="316"/>
      <c r="B44" s="317" t="s">
        <v>274</v>
      </c>
      <c r="C44" s="326">
        <v>23</v>
      </c>
      <c r="D44" s="326">
        <v>14</v>
      </c>
      <c r="E44" s="324">
        <f t="shared" si="2"/>
        <v>37</v>
      </c>
      <c r="F44" s="326">
        <v>157</v>
      </c>
      <c r="G44" s="326">
        <v>65</v>
      </c>
      <c r="H44" s="324">
        <f t="shared" si="3"/>
        <v>222</v>
      </c>
    </row>
    <row r="45" spans="1:8" s="2" customFormat="1" ht="30.75" customHeight="1">
      <c r="A45" s="316"/>
      <c r="B45" s="317" t="s">
        <v>219</v>
      </c>
      <c r="C45" s="326">
        <v>52</v>
      </c>
      <c r="D45" s="326">
        <v>41</v>
      </c>
      <c r="E45" s="324">
        <f t="shared" si="2"/>
        <v>93</v>
      </c>
      <c r="F45" s="326">
        <v>169</v>
      </c>
      <c r="G45" s="326">
        <v>145</v>
      </c>
      <c r="H45" s="324">
        <f t="shared" si="3"/>
        <v>314</v>
      </c>
    </row>
    <row r="46" spans="1:8" s="2" customFormat="1" ht="31.5" customHeight="1">
      <c r="A46" s="316"/>
      <c r="B46" s="317" t="s">
        <v>220</v>
      </c>
      <c r="C46" s="327">
        <v>48</v>
      </c>
      <c r="D46" s="327">
        <v>35</v>
      </c>
      <c r="E46" s="324">
        <f t="shared" si="2"/>
        <v>83</v>
      </c>
      <c r="F46" s="327">
        <v>218</v>
      </c>
      <c r="G46" s="327">
        <v>143</v>
      </c>
      <c r="H46" s="324">
        <f t="shared" si="3"/>
        <v>361</v>
      </c>
    </row>
    <row r="47" spans="1:8" s="2" customFormat="1" ht="30" customHeight="1">
      <c r="A47" s="316"/>
      <c r="B47" s="318" t="s">
        <v>107</v>
      </c>
      <c r="C47" s="327">
        <v>70</v>
      </c>
      <c r="D47" s="327">
        <v>46</v>
      </c>
      <c r="E47" s="324">
        <f t="shared" si="2"/>
        <v>116</v>
      </c>
      <c r="F47" s="327">
        <v>266</v>
      </c>
      <c r="G47" s="327">
        <v>189</v>
      </c>
      <c r="H47" s="324">
        <f t="shared" si="3"/>
        <v>455</v>
      </c>
    </row>
    <row r="48" spans="1:8" s="2" customFormat="1" ht="30" customHeight="1">
      <c r="A48" s="316"/>
      <c r="B48" s="318" t="s">
        <v>108</v>
      </c>
      <c r="C48" s="327">
        <v>63</v>
      </c>
      <c r="D48" s="327">
        <v>35</v>
      </c>
      <c r="E48" s="324">
        <f t="shared" si="2"/>
        <v>98</v>
      </c>
      <c r="F48" s="327">
        <v>312</v>
      </c>
      <c r="G48" s="327">
        <v>177</v>
      </c>
      <c r="H48" s="324">
        <f t="shared" si="3"/>
        <v>489</v>
      </c>
    </row>
    <row r="49" spans="1:8" s="2" customFormat="1" ht="30" customHeight="1">
      <c r="A49" s="316"/>
      <c r="B49" s="318" t="s">
        <v>221</v>
      </c>
      <c r="C49" s="327">
        <v>44</v>
      </c>
      <c r="D49" s="327">
        <v>34</v>
      </c>
      <c r="E49" s="324">
        <f t="shared" si="2"/>
        <v>78</v>
      </c>
      <c r="F49" s="327">
        <v>216</v>
      </c>
      <c r="G49" s="327">
        <v>157</v>
      </c>
      <c r="H49" s="324">
        <f t="shared" si="3"/>
        <v>373</v>
      </c>
    </row>
    <row r="50" spans="1:8" s="2" customFormat="1" ht="30" customHeight="1">
      <c r="A50" s="316"/>
      <c r="B50" s="318" t="s">
        <v>92</v>
      </c>
      <c r="C50" s="327">
        <v>666</v>
      </c>
      <c r="D50" s="327">
        <v>125</v>
      </c>
      <c r="E50" s="324">
        <f>C50+D50</f>
        <v>791</v>
      </c>
      <c r="F50" s="327">
        <v>4171</v>
      </c>
      <c r="G50" s="327">
        <v>747</v>
      </c>
      <c r="H50" s="324">
        <f t="shared" si="3"/>
        <v>4918</v>
      </c>
    </row>
    <row r="51" spans="1:8" s="2" customFormat="1" ht="25.5">
      <c r="A51" s="316"/>
      <c r="B51" s="318" t="s">
        <v>93</v>
      </c>
      <c r="C51" s="327">
        <v>151</v>
      </c>
      <c r="D51" s="326">
        <v>40</v>
      </c>
      <c r="E51" s="324">
        <f t="shared" si="2"/>
        <v>191</v>
      </c>
      <c r="F51" s="327">
        <v>1346</v>
      </c>
      <c r="G51" s="327">
        <v>390</v>
      </c>
      <c r="H51" s="324">
        <f t="shared" si="3"/>
        <v>1736</v>
      </c>
    </row>
    <row r="52" spans="1:8" s="319" customFormat="1" ht="24.75" customHeight="1">
      <c r="A52" s="315">
        <v>4</v>
      </c>
      <c r="B52" s="108" t="s">
        <v>199</v>
      </c>
      <c r="C52" s="328">
        <f>C43+C41+C39</f>
        <v>4840</v>
      </c>
      <c r="D52" s="328">
        <f>D43+D41+D39</f>
        <v>2452</v>
      </c>
      <c r="E52" s="328">
        <f>E43+E41+E39</f>
        <v>7292</v>
      </c>
      <c r="F52" s="328">
        <f>F43+F41+F39</f>
        <v>24496</v>
      </c>
      <c r="G52" s="328">
        <f>G43+G41+G39</f>
        <v>10660</v>
      </c>
      <c r="H52" s="324">
        <f t="shared" si="3"/>
        <v>35156</v>
      </c>
    </row>
    <row r="53" spans="1:8" s="319" customFormat="1" ht="27" customHeight="1">
      <c r="A53" s="316"/>
      <c r="B53" s="318" t="s">
        <v>283</v>
      </c>
      <c r="C53" s="327">
        <v>1</v>
      </c>
      <c r="D53" s="327">
        <v>0</v>
      </c>
      <c r="E53" s="324">
        <f t="shared" si="2"/>
        <v>1</v>
      </c>
      <c r="F53" s="327">
        <v>2</v>
      </c>
      <c r="G53" s="327">
        <v>0</v>
      </c>
      <c r="H53" s="324">
        <f t="shared" si="3"/>
        <v>2</v>
      </c>
    </row>
    <row r="54" spans="1:8" s="319" customFormat="1" ht="24.75" customHeight="1">
      <c r="A54" s="316"/>
      <c r="B54" s="318" t="s">
        <v>269</v>
      </c>
      <c r="C54" s="327">
        <v>1</v>
      </c>
      <c r="D54" s="327">
        <v>0</v>
      </c>
      <c r="E54" s="324">
        <f t="shared" si="2"/>
        <v>1</v>
      </c>
      <c r="F54" s="327">
        <v>1</v>
      </c>
      <c r="G54" s="327">
        <v>0</v>
      </c>
      <c r="H54" s="324">
        <f>F54+G54</f>
        <v>1</v>
      </c>
    </row>
    <row r="55" spans="1:8" s="319" customFormat="1" ht="24.75" customHeight="1">
      <c r="A55" s="316"/>
      <c r="B55" s="318" t="s">
        <v>224</v>
      </c>
      <c r="C55" s="329">
        <v>1002</v>
      </c>
      <c r="D55" s="329">
        <v>799</v>
      </c>
      <c r="E55" s="324">
        <f t="shared" si="2"/>
        <v>1801</v>
      </c>
      <c r="F55" s="329">
        <v>4103</v>
      </c>
      <c r="G55" s="329">
        <v>3257</v>
      </c>
      <c r="H55" s="324">
        <f t="shared" si="3"/>
        <v>7360</v>
      </c>
    </row>
    <row r="56" spans="1:8" s="319" customFormat="1" ht="19.5" customHeight="1">
      <c r="A56" s="316"/>
      <c r="B56" s="321" t="s">
        <v>103</v>
      </c>
      <c r="C56" s="300">
        <v>2143</v>
      </c>
      <c r="D56" s="300">
        <v>993</v>
      </c>
      <c r="E56" s="324">
        <f t="shared" si="2"/>
        <v>3136</v>
      </c>
      <c r="F56" s="300">
        <v>11234</v>
      </c>
      <c r="G56" s="300">
        <v>4222</v>
      </c>
      <c r="H56" s="324">
        <f t="shared" si="3"/>
        <v>15456</v>
      </c>
    </row>
    <row r="57" spans="1:8" s="319" customFormat="1" ht="24.75" customHeight="1" hidden="1">
      <c r="A57" s="660" t="s">
        <v>192</v>
      </c>
      <c r="B57" s="660"/>
      <c r="C57" s="660"/>
      <c r="D57" s="660"/>
      <c r="E57" s="660"/>
      <c r="F57" s="660"/>
      <c r="G57" s="660"/>
      <c r="H57" s="660"/>
    </row>
    <row r="58" spans="1:8" s="319" customFormat="1" ht="24.75" customHeight="1" hidden="1">
      <c r="A58" s="91" t="s">
        <v>88</v>
      </c>
      <c r="B58" s="309" t="s">
        <v>88</v>
      </c>
      <c r="C58" s="91"/>
      <c r="D58" s="91"/>
      <c r="E58" s="91"/>
      <c r="F58" s="91"/>
      <c r="G58" s="91"/>
      <c r="H58" s="91"/>
    </row>
    <row r="59" spans="1:8" s="319" customFormat="1" ht="22.5" customHeight="1">
      <c r="A59" s="675" t="s">
        <v>205</v>
      </c>
      <c r="B59" s="675"/>
      <c r="C59" s="676"/>
      <c r="D59" s="671"/>
      <c r="E59" s="671"/>
      <c r="F59" s="671"/>
      <c r="G59" s="671"/>
      <c r="H59" s="671"/>
    </row>
    <row r="60" spans="1:8" s="2" customFormat="1" ht="19.5" customHeight="1">
      <c r="A60" s="685" t="s">
        <v>255</v>
      </c>
      <c r="B60" s="669"/>
      <c r="C60" s="669"/>
      <c r="D60" s="669"/>
      <c r="E60" s="669"/>
      <c r="F60" s="669"/>
      <c r="G60" s="669"/>
      <c r="H60" s="670"/>
    </row>
    <row r="61" spans="1:8" s="2" customFormat="1" ht="24.75" customHeight="1">
      <c r="A61" s="91">
        <v>1</v>
      </c>
      <c r="B61" s="105" t="s">
        <v>214</v>
      </c>
      <c r="C61" s="334">
        <v>160</v>
      </c>
      <c r="D61" s="334">
        <v>99</v>
      </c>
      <c r="E61" s="334">
        <f>C61+D61</f>
        <v>259</v>
      </c>
      <c r="F61" s="334">
        <v>799</v>
      </c>
      <c r="G61" s="334">
        <v>655</v>
      </c>
      <c r="H61" s="334">
        <f>F61+G61</f>
        <v>1454</v>
      </c>
    </row>
    <row r="62" spans="1:8" s="2" customFormat="1" ht="24.75" customHeight="1">
      <c r="A62" s="306"/>
      <c r="B62" s="307" t="s">
        <v>215</v>
      </c>
      <c r="C62" s="335">
        <v>0</v>
      </c>
      <c r="D62" s="335">
        <v>1</v>
      </c>
      <c r="E62" s="334">
        <f aca="true" t="shared" si="4" ref="E62:E78">C62+D62</f>
        <v>1</v>
      </c>
      <c r="F62" s="335">
        <v>1</v>
      </c>
      <c r="G62" s="335">
        <v>6</v>
      </c>
      <c r="H62" s="334">
        <f aca="true" t="shared" si="5" ref="H62:H78">F62+G62</f>
        <v>7</v>
      </c>
    </row>
    <row r="63" spans="1:8" s="2" customFormat="1" ht="24.75" customHeight="1">
      <c r="A63" s="310">
        <v>2</v>
      </c>
      <c r="B63" s="106" t="s">
        <v>216</v>
      </c>
      <c r="C63" s="336">
        <v>361</v>
      </c>
      <c r="D63" s="336">
        <v>300</v>
      </c>
      <c r="E63" s="334">
        <f t="shared" si="4"/>
        <v>661</v>
      </c>
      <c r="F63" s="336">
        <v>819</v>
      </c>
      <c r="G63" s="336">
        <v>831</v>
      </c>
      <c r="H63" s="334">
        <f t="shared" si="5"/>
        <v>1650</v>
      </c>
    </row>
    <row r="64" spans="1:8" s="2" customFormat="1" ht="24.75" customHeight="1">
      <c r="A64" s="312"/>
      <c r="B64" s="313" t="s">
        <v>217</v>
      </c>
      <c r="C64" s="337">
        <v>359</v>
      </c>
      <c r="D64" s="337">
        <v>298</v>
      </c>
      <c r="E64" s="334">
        <f t="shared" si="4"/>
        <v>657</v>
      </c>
      <c r="F64" s="337">
        <v>779</v>
      </c>
      <c r="G64" s="337">
        <v>795</v>
      </c>
      <c r="H64" s="334">
        <f t="shared" si="5"/>
        <v>1574</v>
      </c>
    </row>
    <row r="65" spans="1:8" s="2" customFormat="1" ht="24.75" customHeight="1">
      <c r="A65" s="315">
        <v>3</v>
      </c>
      <c r="B65" s="107" t="s">
        <v>218</v>
      </c>
      <c r="C65" s="336">
        <v>6830</v>
      </c>
      <c r="D65" s="336">
        <v>8302</v>
      </c>
      <c r="E65" s="334">
        <f t="shared" si="4"/>
        <v>15132</v>
      </c>
      <c r="F65" s="336">
        <v>24617</v>
      </c>
      <c r="G65" s="336">
        <v>23188</v>
      </c>
      <c r="H65" s="334">
        <f t="shared" si="5"/>
        <v>47805</v>
      </c>
    </row>
    <row r="66" spans="1:8" s="2" customFormat="1" ht="30.75" customHeight="1">
      <c r="A66" s="316"/>
      <c r="B66" s="317" t="s">
        <v>274</v>
      </c>
      <c r="C66" s="337">
        <v>234</v>
      </c>
      <c r="D66" s="337">
        <v>142</v>
      </c>
      <c r="E66" s="334">
        <f t="shared" si="4"/>
        <v>376</v>
      </c>
      <c r="F66" s="337">
        <v>308</v>
      </c>
      <c r="G66" s="337">
        <v>351</v>
      </c>
      <c r="H66" s="334">
        <f t="shared" si="5"/>
        <v>659</v>
      </c>
    </row>
    <row r="67" spans="1:8" s="2" customFormat="1" ht="30.75" customHeight="1">
      <c r="A67" s="316"/>
      <c r="B67" s="317" t="s">
        <v>219</v>
      </c>
      <c r="C67" s="337">
        <v>708</v>
      </c>
      <c r="D67" s="337">
        <v>1373</v>
      </c>
      <c r="E67" s="334">
        <f t="shared" si="4"/>
        <v>2081</v>
      </c>
      <c r="F67" s="337">
        <v>1341</v>
      </c>
      <c r="G67" s="337">
        <v>2119</v>
      </c>
      <c r="H67" s="334">
        <f t="shared" si="5"/>
        <v>3460</v>
      </c>
    </row>
    <row r="68" spans="1:8" s="2" customFormat="1" ht="31.5" customHeight="1">
      <c r="A68" s="316"/>
      <c r="B68" s="317" t="s">
        <v>220</v>
      </c>
      <c r="C68" s="337">
        <v>2229</v>
      </c>
      <c r="D68" s="337">
        <v>2928</v>
      </c>
      <c r="E68" s="334">
        <f t="shared" si="4"/>
        <v>5157</v>
      </c>
      <c r="F68" s="337">
        <v>5174</v>
      </c>
      <c r="G68" s="337">
        <v>5479</v>
      </c>
      <c r="H68" s="334">
        <f t="shared" si="5"/>
        <v>10653</v>
      </c>
    </row>
    <row r="69" spans="1:8" s="2" customFormat="1" ht="30" customHeight="1">
      <c r="A69" s="316"/>
      <c r="B69" s="318" t="s">
        <v>107</v>
      </c>
      <c r="C69" s="337">
        <v>1461</v>
      </c>
      <c r="D69" s="337">
        <v>1590</v>
      </c>
      <c r="E69" s="334">
        <f t="shared" si="4"/>
        <v>3051</v>
      </c>
      <c r="F69" s="337">
        <v>4866</v>
      </c>
      <c r="G69" s="337">
        <v>4351</v>
      </c>
      <c r="H69" s="334">
        <f t="shared" si="5"/>
        <v>9217</v>
      </c>
    </row>
    <row r="70" spans="1:8" s="2" customFormat="1" ht="30" customHeight="1">
      <c r="A70" s="316"/>
      <c r="B70" s="318" t="s">
        <v>108</v>
      </c>
      <c r="C70" s="337">
        <v>1297</v>
      </c>
      <c r="D70" s="337">
        <v>1100</v>
      </c>
      <c r="E70" s="334">
        <f t="shared" si="4"/>
        <v>2397</v>
      </c>
      <c r="F70" s="337">
        <v>3813</v>
      </c>
      <c r="G70" s="337">
        <v>3083</v>
      </c>
      <c r="H70" s="334">
        <f t="shared" si="5"/>
        <v>6896</v>
      </c>
    </row>
    <row r="71" spans="1:8" s="2" customFormat="1" ht="30" customHeight="1">
      <c r="A71" s="316"/>
      <c r="B71" s="318" t="s">
        <v>221</v>
      </c>
      <c r="C71" s="337">
        <v>798</v>
      </c>
      <c r="D71" s="337">
        <v>823</v>
      </c>
      <c r="E71" s="334">
        <f t="shared" si="4"/>
        <v>1621</v>
      </c>
      <c r="F71" s="337">
        <v>4154</v>
      </c>
      <c r="G71" s="337">
        <v>4596</v>
      </c>
      <c r="H71" s="334">
        <f t="shared" si="5"/>
        <v>8750</v>
      </c>
    </row>
    <row r="72" spans="1:8" s="2" customFormat="1" ht="30" customHeight="1">
      <c r="A72" s="316"/>
      <c r="B72" s="318" t="s">
        <v>92</v>
      </c>
      <c r="C72" s="337">
        <v>94</v>
      </c>
      <c r="D72" s="337">
        <v>343</v>
      </c>
      <c r="E72" s="334">
        <f t="shared" si="4"/>
        <v>437</v>
      </c>
      <c r="F72" s="337">
        <v>4351</v>
      </c>
      <c r="G72" s="337">
        <v>2904</v>
      </c>
      <c r="H72" s="334">
        <f t="shared" si="5"/>
        <v>7255</v>
      </c>
    </row>
    <row r="73" spans="1:8" s="2" customFormat="1" ht="25.5">
      <c r="A73" s="316"/>
      <c r="B73" s="318" t="s">
        <v>93</v>
      </c>
      <c r="C73" s="337">
        <v>5</v>
      </c>
      <c r="D73" s="337">
        <v>2</v>
      </c>
      <c r="E73" s="334">
        <f t="shared" si="4"/>
        <v>7</v>
      </c>
      <c r="F73" s="337">
        <v>360</v>
      </c>
      <c r="G73" s="337">
        <v>205</v>
      </c>
      <c r="H73" s="334">
        <f t="shared" si="5"/>
        <v>565</v>
      </c>
    </row>
    <row r="74" spans="1:8" s="319" customFormat="1" ht="24.75" customHeight="1">
      <c r="A74" s="315">
        <v>4</v>
      </c>
      <c r="B74" s="108" t="s">
        <v>199</v>
      </c>
      <c r="C74" s="336">
        <f>C61+C63+C65</f>
        <v>7351</v>
      </c>
      <c r="D74" s="336">
        <f>D61+D63+D65</f>
        <v>8701</v>
      </c>
      <c r="E74" s="334">
        <f t="shared" si="4"/>
        <v>16052</v>
      </c>
      <c r="F74" s="336">
        <f>F61+F63+F65</f>
        <v>26235</v>
      </c>
      <c r="G74" s="336">
        <f>G61+G63+G65</f>
        <v>24674</v>
      </c>
      <c r="H74" s="334">
        <f t="shared" si="5"/>
        <v>50909</v>
      </c>
    </row>
    <row r="75" spans="1:8" s="319" customFormat="1" ht="27" customHeight="1">
      <c r="A75" s="316"/>
      <c r="B75" s="318" t="s">
        <v>283</v>
      </c>
      <c r="C75" s="337">
        <v>0</v>
      </c>
      <c r="D75" s="337">
        <v>0</v>
      </c>
      <c r="E75" s="334">
        <f t="shared" si="4"/>
        <v>0</v>
      </c>
      <c r="F75" s="337">
        <v>0</v>
      </c>
      <c r="G75" s="337">
        <v>1</v>
      </c>
      <c r="H75" s="334">
        <f t="shared" si="5"/>
        <v>1</v>
      </c>
    </row>
    <row r="76" spans="1:8" s="319" customFormat="1" ht="24.75" customHeight="1">
      <c r="A76" s="316"/>
      <c r="B76" s="318" t="s">
        <v>269</v>
      </c>
      <c r="C76" s="337">
        <v>2</v>
      </c>
      <c r="D76" s="337">
        <v>0</v>
      </c>
      <c r="E76" s="334">
        <f t="shared" si="4"/>
        <v>2</v>
      </c>
      <c r="F76" s="337">
        <v>2</v>
      </c>
      <c r="G76" s="337">
        <v>1</v>
      </c>
      <c r="H76" s="334">
        <f t="shared" si="5"/>
        <v>3</v>
      </c>
    </row>
    <row r="77" spans="1:8" s="319" customFormat="1" ht="24.75" customHeight="1">
      <c r="A77" s="316"/>
      <c r="B77" s="318" t="s">
        <v>224</v>
      </c>
      <c r="C77" s="337">
        <v>33</v>
      </c>
      <c r="D77" s="337">
        <v>16</v>
      </c>
      <c r="E77" s="334">
        <f t="shared" si="4"/>
        <v>49</v>
      </c>
      <c r="F77" s="337">
        <v>82</v>
      </c>
      <c r="G77" s="337">
        <v>78</v>
      </c>
      <c r="H77" s="334">
        <f t="shared" si="5"/>
        <v>160</v>
      </c>
    </row>
    <row r="78" spans="1:8" s="319" customFormat="1" ht="19.5" customHeight="1">
      <c r="A78" s="253"/>
      <c r="B78" s="338" t="s">
        <v>103</v>
      </c>
      <c r="C78" s="339">
        <v>1978</v>
      </c>
      <c r="D78" s="339">
        <v>2058</v>
      </c>
      <c r="E78" s="334">
        <f t="shared" si="4"/>
        <v>4036</v>
      </c>
      <c r="F78" s="339">
        <v>5313</v>
      </c>
      <c r="G78" s="339">
        <v>5160</v>
      </c>
      <c r="H78" s="334">
        <f t="shared" si="5"/>
        <v>10473</v>
      </c>
    </row>
    <row r="79" spans="1:8" s="319" customFormat="1" ht="22.5" customHeight="1">
      <c r="A79" s="686" t="s">
        <v>205</v>
      </c>
      <c r="B79" s="686"/>
      <c r="C79" s="671"/>
      <c r="D79" s="671"/>
      <c r="E79" s="671"/>
      <c r="F79" s="671"/>
      <c r="G79" s="671"/>
      <c r="H79" s="671"/>
    </row>
    <row r="80" spans="1:8" s="2" customFormat="1" ht="19.5" customHeight="1">
      <c r="A80" s="668" t="s">
        <v>259</v>
      </c>
      <c r="B80" s="669"/>
      <c r="C80" s="669"/>
      <c r="D80" s="669"/>
      <c r="E80" s="669"/>
      <c r="F80" s="669"/>
      <c r="G80" s="669"/>
      <c r="H80" s="670"/>
    </row>
    <row r="81" spans="1:8" s="2" customFormat="1" ht="24.75" customHeight="1">
      <c r="A81" s="91">
        <v>1</v>
      </c>
      <c r="B81" s="105" t="s">
        <v>214</v>
      </c>
      <c r="C81" s="416">
        <v>553</v>
      </c>
      <c r="D81" s="416">
        <v>147</v>
      </c>
      <c r="E81" s="416">
        <v>700</v>
      </c>
      <c r="F81" s="416">
        <v>2265</v>
      </c>
      <c r="G81" s="416">
        <v>698</v>
      </c>
      <c r="H81" s="416">
        <v>2963</v>
      </c>
    </row>
    <row r="82" spans="1:8" s="2" customFormat="1" ht="24.75" customHeight="1">
      <c r="A82" s="306"/>
      <c r="B82" s="307" t="s">
        <v>215</v>
      </c>
      <c r="C82" s="335">
        <v>226</v>
      </c>
      <c r="D82" s="335">
        <v>40</v>
      </c>
      <c r="E82" s="335">
        <v>266</v>
      </c>
      <c r="F82" s="335">
        <v>897</v>
      </c>
      <c r="G82" s="335">
        <v>195</v>
      </c>
      <c r="H82" s="335">
        <v>1092</v>
      </c>
    </row>
    <row r="83" spans="1:8" s="2" customFormat="1" ht="24.75" customHeight="1">
      <c r="A83" s="310">
        <v>2</v>
      </c>
      <c r="B83" s="106" t="s">
        <v>216</v>
      </c>
      <c r="C83" s="337">
        <v>7217</v>
      </c>
      <c r="D83" s="337">
        <v>6586</v>
      </c>
      <c r="E83" s="337">
        <v>13803</v>
      </c>
      <c r="F83" s="337">
        <v>32922</v>
      </c>
      <c r="G83" s="337">
        <v>33122</v>
      </c>
      <c r="H83" s="337">
        <v>66044</v>
      </c>
    </row>
    <row r="84" spans="1:8" s="2" customFormat="1" ht="24.75" customHeight="1">
      <c r="A84" s="312"/>
      <c r="B84" s="313" t="s">
        <v>217</v>
      </c>
      <c r="C84" s="337">
        <v>6983</v>
      </c>
      <c r="D84" s="337">
        <v>6512</v>
      </c>
      <c r="E84" s="337">
        <v>13495</v>
      </c>
      <c r="F84" s="337">
        <v>32279</v>
      </c>
      <c r="G84" s="337">
        <v>32844</v>
      </c>
      <c r="H84" s="337">
        <v>65123</v>
      </c>
    </row>
    <row r="85" spans="1:8" s="2" customFormat="1" ht="24.75" customHeight="1">
      <c r="A85" s="315">
        <v>3</v>
      </c>
      <c r="B85" s="107" t="s">
        <v>218</v>
      </c>
      <c r="C85" s="337">
        <v>2154</v>
      </c>
      <c r="D85" s="337">
        <v>633</v>
      </c>
      <c r="E85" s="337">
        <v>2787</v>
      </c>
      <c r="F85" s="337">
        <v>10937</v>
      </c>
      <c r="G85" s="337">
        <v>3374</v>
      </c>
      <c r="H85" s="337">
        <v>14311</v>
      </c>
    </row>
    <row r="86" spans="1:8" s="2" customFormat="1" ht="30.75" customHeight="1">
      <c r="A86" s="316"/>
      <c r="B86" s="317" t="s">
        <v>274</v>
      </c>
      <c r="C86" s="337">
        <v>49</v>
      </c>
      <c r="D86" s="337">
        <v>16</v>
      </c>
      <c r="E86" s="337">
        <v>65</v>
      </c>
      <c r="F86" s="337">
        <v>307</v>
      </c>
      <c r="G86" s="337">
        <v>122</v>
      </c>
      <c r="H86" s="337">
        <v>429</v>
      </c>
    </row>
    <row r="87" spans="1:8" s="2" customFormat="1" ht="30.75" customHeight="1">
      <c r="A87" s="316"/>
      <c r="B87" s="317" t="s">
        <v>219</v>
      </c>
      <c r="C87" s="337">
        <v>49</v>
      </c>
      <c r="D87" s="337">
        <v>64</v>
      </c>
      <c r="E87" s="337">
        <v>113</v>
      </c>
      <c r="F87" s="337">
        <v>197</v>
      </c>
      <c r="G87" s="337">
        <v>271</v>
      </c>
      <c r="H87" s="337">
        <v>468</v>
      </c>
    </row>
    <row r="88" spans="1:8" s="2" customFormat="1" ht="31.5" customHeight="1">
      <c r="A88" s="316"/>
      <c r="B88" s="317" t="s">
        <v>220</v>
      </c>
      <c r="C88" s="337">
        <v>124</v>
      </c>
      <c r="D88" s="337">
        <v>70</v>
      </c>
      <c r="E88" s="337">
        <v>194</v>
      </c>
      <c r="F88" s="337">
        <v>295</v>
      </c>
      <c r="G88" s="337">
        <v>202</v>
      </c>
      <c r="H88" s="337">
        <v>497</v>
      </c>
    </row>
    <row r="89" spans="1:8" s="2" customFormat="1" ht="30" customHeight="1">
      <c r="A89" s="316"/>
      <c r="B89" s="318" t="s">
        <v>107</v>
      </c>
      <c r="C89" s="337">
        <v>177</v>
      </c>
      <c r="D89" s="337">
        <v>77</v>
      </c>
      <c r="E89" s="337">
        <v>254</v>
      </c>
      <c r="F89" s="337">
        <v>628</v>
      </c>
      <c r="G89" s="337">
        <v>441</v>
      </c>
      <c r="H89" s="337">
        <v>1069</v>
      </c>
    </row>
    <row r="90" spans="1:8" s="2" customFormat="1" ht="30" customHeight="1">
      <c r="A90" s="316"/>
      <c r="B90" s="318" t="s">
        <v>108</v>
      </c>
      <c r="C90" s="337">
        <v>162</v>
      </c>
      <c r="D90" s="337">
        <v>71</v>
      </c>
      <c r="E90" s="337">
        <v>233</v>
      </c>
      <c r="F90" s="337">
        <v>419</v>
      </c>
      <c r="G90" s="337">
        <v>376</v>
      </c>
      <c r="H90" s="337">
        <v>795</v>
      </c>
    </row>
    <row r="91" spans="1:8" s="2" customFormat="1" ht="30" customHeight="1">
      <c r="A91" s="316"/>
      <c r="B91" s="318" t="s">
        <v>221</v>
      </c>
      <c r="C91" s="337">
        <v>96</v>
      </c>
      <c r="D91" s="337">
        <v>53</v>
      </c>
      <c r="E91" s="337">
        <v>149</v>
      </c>
      <c r="F91" s="337">
        <v>283</v>
      </c>
      <c r="G91" s="337">
        <v>375</v>
      </c>
      <c r="H91" s="337">
        <v>658</v>
      </c>
    </row>
    <row r="92" spans="1:8" s="2" customFormat="1" ht="30" customHeight="1">
      <c r="A92" s="316"/>
      <c r="B92" s="318" t="s">
        <v>92</v>
      </c>
      <c r="C92" s="337">
        <v>371</v>
      </c>
      <c r="D92" s="337">
        <v>85</v>
      </c>
      <c r="E92" s="337">
        <v>456</v>
      </c>
      <c r="F92" s="337">
        <v>1223</v>
      </c>
      <c r="G92" s="337">
        <v>280</v>
      </c>
      <c r="H92" s="337">
        <v>1503</v>
      </c>
    </row>
    <row r="93" spans="1:8" s="2" customFormat="1" ht="25.5">
      <c r="A93" s="316"/>
      <c r="B93" s="318" t="s">
        <v>93</v>
      </c>
      <c r="C93" s="337">
        <v>17</v>
      </c>
      <c r="D93" s="337">
        <v>4</v>
      </c>
      <c r="E93" s="337">
        <v>21</v>
      </c>
      <c r="F93" s="337">
        <v>92</v>
      </c>
      <c r="G93" s="337">
        <v>8</v>
      </c>
      <c r="H93" s="337">
        <v>100</v>
      </c>
    </row>
    <row r="94" spans="1:8" s="319" customFormat="1" ht="24.75" customHeight="1">
      <c r="A94" s="315">
        <v>4</v>
      </c>
      <c r="B94" s="108" t="s">
        <v>199</v>
      </c>
      <c r="C94" s="337">
        <v>9924</v>
      </c>
      <c r="D94" s="337">
        <v>7366</v>
      </c>
      <c r="E94" s="337">
        <v>17290</v>
      </c>
      <c r="F94" s="337">
        <v>46124</v>
      </c>
      <c r="G94" s="337">
        <v>37194</v>
      </c>
      <c r="H94" s="337">
        <v>83318</v>
      </c>
    </row>
    <row r="95" spans="1:8" s="319" customFormat="1" ht="27" customHeight="1">
      <c r="A95" s="316"/>
      <c r="B95" s="318" t="s">
        <v>283</v>
      </c>
      <c r="C95" s="337">
        <v>2</v>
      </c>
      <c r="D95" s="337">
        <v>1</v>
      </c>
      <c r="E95" s="337">
        <v>3</v>
      </c>
      <c r="F95" s="337">
        <v>3</v>
      </c>
      <c r="G95" s="337">
        <v>5</v>
      </c>
      <c r="H95" s="337">
        <v>8</v>
      </c>
    </row>
    <row r="96" spans="1:8" s="319" customFormat="1" ht="24.75" customHeight="1">
      <c r="A96" s="316"/>
      <c r="B96" s="318" t="s">
        <v>269</v>
      </c>
      <c r="C96" s="337">
        <v>0</v>
      </c>
      <c r="D96" s="337">
        <v>0</v>
      </c>
      <c r="E96" s="337">
        <v>0</v>
      </c>
      <c r="F96" s="337">
        <v>0</v>
      </c>
      <c r="G96" s="337">
        <v>0</v>
      </c>
      <c r="H96" s="337">
        <v>0</v>
      </c>
    </row>
    <row r="97" spans="1:8" s="319" customFormat="1" ht="24.75" customHeight="1">
      <c r="A97" s="316"/>
      <c r="B97" s="318" t="s">
        <v>224</v>
      </c>
      <c r="C97" s="337">
        <v>224</v>
      </c>
      <c r="D97" s="337">
        <v>224</v>
      </c>
      <c r="E97" s="337">
        <v>448</v>
      </c>
      <c r="F97" s="337">
        <v>654</v>
      </c>
      <c r="G97" s="337">
        <v>753</v>
      </c>
      <c r="H97" s="337">
        <v>1407</v>
      </c>
    </row>
    <row r="98" spans="1:8" s="319" customFormat="1" ht="19.5" customHeight="1">
      <c r="A98" s="316"/>
      <c r="B98" s="321" t="s">
        <v>103</v>
      </c>
      <c r="C98" s="417">
        <v>4689</v>
      </c>
      <c r="D98" s="417">
        <v>3577</v>
      </c>
      <c r="E98" s="417">
        <v>8266</v>
      </c>
      <c r="F98" s="417">
        <v>21482</v>
      </c>
      <c r="G98" s="417">
        <v>17841</v>
      </c>
      <c r="H98" s="417">
        <v>39323</v>
      </c>
    </row>
    <row r="99" spans="1:8" s="319" customFormat="1" ht="87.75" customHeight="1">
      <c r="A99" s="687" t="s">
        <v>205</v>
      </c>
      <c r="B99" s="687"/>
      <c r="C99" s="688" t="s">
        <v>472</v>
      </c>
      <c r="D99" s="689"/>
      <c r="E99" s="689"/>
      <c r="F99" s="689"/>
      <c r="G99" s="689"/>
      <c r="H99" s="690"/>
    </row>
    <row r="100" spans="1:8" s="109" customFormat="1" ht="16.5" customHeight="1">
      <c r="A100" s="86"/>
      <c r="B100" s="86"/>
      <c r="C100" s="86"/>
      <c r="D100" s="86"/>
      <c r="E100" s="86"/>
      <c r="F100" s="86"/>
      <c r="G100" s="86"/>
      <c r="H100" s="86"/>
    </row>
    <row r="101" spans="1:2" ht="12.75">
      <c r="A101" s="640" t="s">
        <v>565</v>
      </c>
      <c r="B101" s="641"/>
    </row>
    <row r="102" spans="1:2" ht="15" customHeight="1">
      <c r="A102" s="641" t="s">
        <v>201</v>
      </c>
      <c r="B102" s="641"/>
    </row>
  </sheetData>
  <sheetProtection selectLockedCells="1" selectUnlockedCells="1"/>
  <mergeCells count="30">
    <mergeCell ref="A101:B101"/>
    <mergeCell ref="F15:H15"/>
    <mergeCell ref="A13:H13"/>
    <mergeCell ref="A60:H60"/>
    <mergeCell ref="A79:B79"/>
    <mergeCell ref="A99:B99"/>
    <mergeCell ref="C99:H99"/>
    <mergeCell ref="A59:B59"/>
    <mergeCell ref="C59:H59"/>
    <mergeCell ref="A38:H38"/>
    <mergeCell ref="A1:H1"/>
    <mergeCell ref="A3:B3"/>
    <mergeCell ref="C3:H3"/>
    <mergeCell ref="A5:B5"/>
    <mergeCell ref="C5:H5"/>
    <mergeCell ref="A9:H9"/>
    <mergeCell ref="A7:H7"/>
    <mergeCell ref="A8:H8"/>
    <mergeCell ref="A11:E11"/>
    <mergeCell ref="A12:H12"/>
    <mergeCell ref="A57:H57"/>
    <mergeCell ref="C15:E15"/>
    <mergeCell ref="A37:B37"/>
    <mergeCell ref="C37:H37"/>
    <mergeCell ref="A102:B102"/>
    <mergeCell ref="A15:A16"/>
    <mergeCell ref="B15:B16"/>
    <mergeCell ref="A18:H18"/>
    <mergeCell ref="C79:H79"/>
    <mergeCell ref="A80:H80"/>
  </mergeCells>
  <printOptions horizontalCentered="1"/>
  <pageMargins left="0.7875" right="0.7875" top="0.7875000000000001" bottom="0.7875" header="0.5118055555555556" footer="0.5118055555555556"/>
  <pageSetup horizontalDpi="600" verticalDpi="600" orientation="portrait" paperSize="9" scale="82" r:id="rId1"/>
  <rowBreaks count="2" manualBreakCount="2">
    <brk id="27" max="7" man="1"/>
    <brk id="59" max="7" man="1"/>
  </rowBreaks>
</worksheet>
</file>

<file path=xl/worksheets/sheet4.xml><?xml version="1.0" encoding="utf-8"?>
<worksheet xmlns="http://schemas.openxmlformats.org/spreadsheetml/2006/main" xmlns:r="http://schemas.openxmlformats.org/officeDocument/2006/relationships">
  <dimension ref="A1:M42"/>
  <sheetViews>
    <sheetView view="pageBreakPreview" zoomScale="85" zoomScaleSheetLayoutView="85" zoomScalePageLayoutView="0" workbookViewId="0" topLeftCell="A1">
      <selection activeCell="L45" sqref="L45"/>
    </sheetView>
  </sheetViews>
  <sheetFormatPr defaultColWidth="9.140625" defaultRowHeight="12.75"/>
  <cols>
    <col min="1" max="1" width="3.7109375" style="70" customWidth="1"/>
    <col min="2" max="2" width="23.00390625" style="70" customWidth="1"/>
    <col min="3" max="8" width="11.8515625" style="70" customWidth="1"/>
    <col min="9" max="16384" width="9.140625" style="70" customWidth="1"/>
  </cols>
  <sheetData>
    <row r="1" spans="1:8" s="2" customFormat="1" ht="30" customHeight="1">
      <c r="A1" s="677" t="s">
        <v>28</v>
      </c>
      <c r="B1" s="677"/>
      <c r="C1" s="677"/>
      <c r="D1" s="677"/>
      <c r="E1" s="677"/>
      <c r="F1" s="677"/>
      <c r="G1" s="677"/>
      <c r="H1" s="677"/>
    </row>
    <row r="2" spans="2:8" s="2" customFormat="1" ht="12.75">
      <c r="B2" s="110"/>
      <c r="C2" s="110"/>
      <c r="D2" s="110"/>
      <c r="E2" s="111"/>
      <c r="F2" s="110"/>
      <c r="G2" s="110"/>
      <c r="H2" s="110"/>
    </row>
    <row r="3" spans="1:8" ht="14.25">
      <c r="A3" s="649" t="s">
        <v>197</v>
      </c>
      <c r="B3" s="705"/>
      <c r="C3" s="702" t="s">
        <v>449</v>
      </c>
      <c r="D3" s="703"/>
      <c r="E3" s="703"/>
      <c r="F3" s="703"/>
      <c r="G3" s="703"/>
      <c r="H3" s="704"/>
    </row>
    <row r="4" spans="1:8" ht="14.25">
      <c r="A4" s="3"/>
      <c r="B4" s="112"/>
      <c r="C4" s="113"/>
      <c r="D4" s="113"/>
      <c r="E4" s="97"/>
      <c r="F4" s="97"/>
      <c r="G4" s="97"/>
      <c r="H4" s="97"/>
    </row>
    <row r="5" spans="1:8" ht="14.25">
      <c r="A5" s="649" t="s">
        <v>198</v>
      </c>
      <c r="B5" s="705"/>
      <c r="C5" s="702" t="s">
        <v>450</v>
      </c>
      <c r="D5" s="703"/>
      <c r="E5" s="703"/>
      <c r="F5" s="703"/>
      <c r="G5" s="703"/>
      <c r="H5" s="704"/>
    </row>
    <row r="6" spans="2:8" ht="12.75">
      <c r="B6" s="97"/>
      <c r="C6" s="97"/>
      <c r="D6" s="97"/>
      <c r="E6" s="97"/>
      <c r="F6" s="97"/>
      <c r="G6" s="97"/>
      <c r="H6" s="97"/>
    </row>
    <row r="7" spans="1:13" s="37" customFormat="1" ht="76.5" customHeight="1">
      <c r="A7" s="682" t="s">
        <v>33</v>
      </c>
      <c r="B7" s="682"/>
      <c r="C7" s="682"/>
      <c r="D7" s="682"/>
      <c r="E7" s="682"/>
      <c r="F7" s="682"/>
      <c r="G7" s="682"/>
      <c r="H7" s="682"/>
      <c r="I7" s="114"/>
      <c r="J7" s="114"/>
      <c r="K7" s="114"/>
      <c r="L7" s="114"/>
      <c r="M7" s="114"/>
    </row>
    <row r="8" spans="1:12" s="79" customFormat="1" ht="69" customHeight="1">
      <c r="A8" s="700" t="s">
        <v>29</v>
      </c>
      <c r="B8" s="700"/>
      <c r="C8" s="700"/>
      <c r="D8" s="700"/>
      <c r="E8" s="700"/>
      <c r="F8" s="700"/>
      <c r="G8" s="700"/>
      <c r="H8" s="700"/>
      <c r="I8" s="78"/>
      <c r="J8" s="78"/>
      <c r="K8" s="78"/>
      <c r="L8" s="78"/>
    </row>
    <row r="9" spans="1:12" s="79" customFormat="1" ht="66.75" customHeight="1">
      <c r="A9" s="680" t="s">
        <v>55</v>
      </c>
      <c r="B9" s="680"/>
      <c r="C9" s="680"/>
      <c r="D9" s="680"/>
      <c r="E9" s="680"/>
      <c r="F9" s="680"/>
      <c r="G9" s="680"/>
      <c r="H9" s="680"/>
      <c r="I9" s="78"/>
      <c r="J9" s="78"/>
      <c r="K9" s="78"/>
      <c r="L9" s="78"/>
    </row>
    <row r="10" spans="1:12" s="79" customFormat="1" ht="19.5" customHeight="1">
      <c r="A10" s="116"/>
      <c r="B10" s="116"/>
      <c r="C10" s="116"/>
      <c r="D10" s="116"/>
      <c r="E10" s="116"/>
      <c r="F10" s="116"/>
      <c r="G10" s="116"/>
      <c r="H10" s="116"/>
      <c r="I10" s="78"/>
      <c r="J10" s="78"/>
      <c r="K10" s="78"/>
      <c r="L10" s="78"/>
    </row>
    <row r="11" spans="1:8" s="79" customFormat="1" ht="15.75" customHeight="1">
      <c r="A11" s="639" t="s">
        <v>206</v>
      </c>
      <c r="B11" s="639"/>
      <c r="C11" s="639"/>
      <c r="D11" s="639"/>
      <c r="E11" s="639"/>
      <c r="F11" s="639"/>
      <c r="G11" s="639"/>
      <c r="H11" s="639"/>
    </row>
    <row r="12" spans="1:8" s="79" customFormat="1" ht="17.25" customHeight="1">
      <c r="A12" s="639" t="s">
        <v>207</v>
      </c>
      <c r="B12" s="639"/>
      <c r="C12" s="639"/>
      <c r="D12" s="639"/>
      <c r="E12" s="639"/>
      <c r="F12" s="639"/>
      <c r="G12" s="639"/>
      <c r="H12" s="639"/>
    </row>
    <row r="13" spans="1:8" s="79" customFormat="1" ht="16.5" customHeight="1">
      <c r="A13" s="639" t="s">
        <v>208</v>
      </c>
      <c r="B13" s="639"/>
      <c r="C13" s="639"/>
      <c r="D13" s="639"/>
      <c r="E13" s="639"/>
      <c r="F13" s="639"/>
      <c r="G13" s="639"/>
      <c r="H13" s="639"/>
    </row>
    <row r="14" spans="2:8" s="79" customFormat="1" ht="12" customHeight="1" thickBot="1">
      <c r="B14" s="77"/>
      <c r="C14" s="78"/>
      <c r="D14" s="78"/>
      <c r="E14" s="78"/>
      <c r="F14" s="78"/>
      <c r="G14" s="78"/>
      <c r="H14" s="78"/>
    </row>
    <row r="15" spans="1:8" ht="17.25" customHeight="1">
      <c r="A15" s="693" t="s">
        <v>281</v>
      </c>
      <c r="B15" s="695" t="s">
        <v>270</v>
      </c>
      <c r="C15" s="695" t="s">
        <v>210</v>
      </c>
      <c r="D15" s="695"/>
      <c r="E15" s="695"/>
      <c r="F15" s="695" t="s">
        <v>211</v>
      </c>
      <c r="G15" s="695"/>
      <c r="H15" s="697"/>
    </row>
    <row r="16" spans="1:8" ht="14.25" customHeight="1">
      <c r="A16" s="694"/>
      <c r="B16" s="696"/>
      <c r="C16" s="82" t="s">
        <v>203</v>
      </c>
      <c r="D16" s="82" t="s">
        <v>204</v>
      </c>
      <c r="E16" s="82" t="s">
        <v>199</v>
      </c>
      <c r="F16" s="82" t="s">
        <v>203</v>
      </c>
      <c r="G16" s="82" t="s">
        <v>204</v>
      </c>
      <c r="H16" s="117" t="s">
        <v>199</v>
      </c>
    </row>
    <row r="17" spans="1:8" ht="12" customHeight="1" thickBot="1">
      <c r="A17" s="118">
        <v>1</v>
      </c>
      <c r="B17" s="119">
        <v>2</v>
      </c>
      <c r="C17" s="119">
        <v>3</v>
      </c>
      <c r="D17" s="119">
        <v>4</v>
      </c>
      <c r="E17" s="119">
        <v>5</v>
      </c>
      <c r="F17" s="119">
        <v>6</v>
      </c>
      <c r="G17" s="119">
        <v>7</v>
      </c>
      <c r="H17" s="120">
        <v>8</v>
      </c>
    </row>
    <row r="18" spans="1:8" s="2" customFormat="1" ht="12" customHeight="1">
      <c r="A18" s="707" t="s">
        <v>252</v>
      </c>
      <c r="B18" s="708"/>
      <c r="C18" s="708"/>
      <c r="D18" s="708"/>
      <c r="E18" s="708"/>
      <c r="F18" s="708"/>
      <c r="G18" s="708"/>
      <c r="H18" s="708"/>
    </row>
    <row r="19" spans="1:8" s="2" customFormat="1" ht="21" customHeight="1">
      <c r="A19" s="340">
        <v>1</v>
      </c>
      <c r="B19" s="341" t="s">
        <v>104</v>
      </c>
      <c r="C19" s="342">
        <f>F19-10999</f>
        <v>2644</v>
      </c>
      <c r="D19" s="342">
        <f>G19-7494</f>
        <v>2128</v>
      </c>
      <c r="E19" s="343">
        <f>C19+D19</f>
        <v>4772</v>
      </c>
      <c r="F19" s="342">
        <v>13643</v>
      </c>
      <c r="G19" s="342">
        <v>9622</v>
      </c>
      <c r="H19" s="343">
        <f>F19+G19</f>
        <v>23265</v>
      </c>
    </row>
    <row r="20" spans="1:8" s="2" customFormat="1" ht="31.5" customHeight="1">
      <c r="A20" s="344">
        <v>2</v>
      </c>
      <c r="B20" s="345" t="s">
        <v>119</v>
      </c>
      <c r="C20" s="346">
        <f>F20-754</f>
        <v>481</v>
      </c>
      <c r="D20" s="346">
        <f>G20-1447</f>
        <v>731</v>
      </c>
      <c r="E20" s="343">
        <f>C20+D20</f>
        <v>1212</v>
      </c>
      <c r="F20" s="346">
        <v>1235</v>
      </c>
      <c r="G20" s="346">
        <v>2178</v>
      </c>
      <c r="H20" s="343">
        <f>F20+G20</f>
        <v>3413</v>
      </c>
    </row>
    <row r="21" spans="1:8" s="2" customFormat="1" ht="31.5" customHeight="1">
      <c r="A21" s="347"/>
      <c r="B21" s="348" t="s">
        <v>120</v>
      </c>
      <c r="C21" s="346">
        <f>F21-48</f>
        <v>16</v>
      </c>
      <c r="D21" s="346">
        <f>G21-26</f>
        <v>3</v>
      </c>
      <c r="E21" s="343">
        <f>C21+D21</f>
        <v>19</v>
      </c>
      <c r="F21" s="346">
        <v>64</v>
      </c>
      <c r="G21" s="346">
        <v>29</v>
      </c>
      <c r="H21" s="343">
        <f>F21+G21</f>
        <v>93</v>
      </c>
    </row>
    <row r="22" spans="1:8" ht="15.75" customHeight="1">
      <c r="A22" s="698" t="s">
        <v>205</v>
      </c>
      <c r="B22" s="699"/>
      <c r="C22" s="653"/>
      <c r="D22" s="653"/>
      <c r="E22" s="653"/>
      <c r="F22" s="653"/>
      <c r="G22" s="653"/>
      <c r="H22" s="653"/>
    </row>
    <row r="23" spans="1:8" s="2" customFormat="1" ht="12" customHeight="1">
      <c r="A23" s="701" t="s">
        <v>253</v>
      </c>
      <c r="B23" s="692"/>
      <c r="C23" s="692"/>
      <c r="D23" s="692"/>
      <c r="E23" s="692"/>
      <c r="F23" s="692"/>
      <c r="G23" s="692"/>
      <c r="H23" s="692"/>
    </row>
    <row r="24" spans="1:8" s="2" customFormat="1" ht="21" customHeight="1">
      <c r="A24" s="340">
        <v>1</v>
      </c>
      <c r="B24" s="341" t="s">
        <v>104</v>
      </c>
      <c r="C24" s="349">
        <v>986</v>
      </c>
      <c r="D24" s="349">
        <v>642</v>
      </c>
      <c r="E24" s="350">
        <f>C24+D24</f>
        <v>1628</v>
      </c>
      <c r="F24" s="349">
        <v>4677</v>
      </c>
      <c r="G24" s="349">
        <v>2842</v>
      </c>
      <c r="H24" s="350">
        <f>F24+G24</f>
        <v>7519</v>
      </c>
    </row>
    <row r="25" spans="1:8" s="2" customFormat="1" ht="31.5" customHeight="1">
      <c r="A25" s="344">
        <v>2</v>
      </c>
      <c r="B25" s="345" t="s">
        <v>119</v>
      </c>
      <c r="C25" s="351">
        <v>408</v>
      </c>
      <c r="D25" s="351">
        <v>375</v>
      </c>
      <c r="E25" s="350">
        <f>C25+D25</f>
        <v>783</v>
      </c>
      <c r="F25" s="351">
        <v>1833</v>
      </c>
      <c r="G25" s="351">
        <v>1430</v>
      </c>
      <c r="H25" s="350">
        <f>F25+G25</f>
        <v>3263</v>
      </c>
    </row>
    <row r="26" spans="1:8" s="2" customFormat="1" ht="31.5" customHeight="1">
      <c r="A26" s="347"/>
      <c r="B26" s="348" t="s">
        <v>120</v>
      </c>
      <c r="C26" s="351">
        <v>105</v>
      </c>
      <c r="D26" s="351">
        <v>63</v>
      </c>
      <c r="E26" s="350">
        <f>C26+D26</f>
        <v>168</v>
      </c>
      <c r="F26" s="351">
        <v>559</v>
      </c>
      <c r="G26" s="351">
        <v>260</v>
      </c>
      <c r="H26" s="350">
        <f>F26+G26</f>
        <v>819</v>
      </c>
    </row>
    <row r="27" spans="1:8" s="2" customFormat="1" ht="12" customHeight="1" hidden="1">
      <c r="A27" s="709" t="s">
        <v>192</v>
      </c>
      <c r="B27" s="709"/>
      <c r="C27" s="709"/>
      <c r="D27" s="709"/>
      <c r="E27" s="709"/>
      <c r="F27" s="709"/>
      <c r="G27" s="709"/>
      <c r="H27" s="709"/>
    </row>
    <row r="28" spans="1:8" s="2" customFormat="1" ht="21" customHeight="1" hidden="1">
      <c r="A28" s="340" t="s">
        <v>88</v>
      </c>
      <c r="B28" s="341" t="s">
        <v>88</v>
      </c>
      <c r="C28" s="342"/>
      <c r="D28" s="342"/>
      <c r="E28" s="342"/>
      <c r="F28" s="342"/>
      <c r="G28" s="342"/>
      <c r="H28" s="342"/>
    </row>
    <row r="29" spans="1:8" s="2" customFormat="1" ht="15.75" customHeight="1">
      <c r="A29" s="698" t="s">
        <v>205</v>
      </c>
      <c r="B29" s="699"/>
      <c r="C29" s="628"/>
      <c r="D29" s="628"/>
      <c r="E29" s="628"/>
      <c r="F29" s="628"/>
      <c r="G29" s="628"/>
      <c r="H29" s="628"/>
    </row>
    <row r="30" spans="1:8" s="2" customFormat="1" ht="12" customHeight="1">
      <c r="A30" s="701" t="s">
        <v>255</v>
      </c>
      <c r="B30" s="692"/>
      <c r="C30" s="692"/>
      <c r="D30" s="692"/>
      <c r="E30" s="692"/>
      <c r="F30" s="692"/>
      <c r="G30" s="692"/>
      <c r="H30" s="692"/>
    </row>
    <row r="31" spans="1:8" s="2" customFormat="1" ht="21" customHeight="1">
      <c r="A31" s="340">
        <v>1</v>
      </c>
      <c r="B31" s="341" t="s">
        <v>104</v>
      </c>
      <c r="C31" s="352">
        <v>898</v>
      </c>
      <c r="D31" s="352">
        <v>1063</v>
      </c>
      <c r="E31" s="353">
        <f>C31+D31</f>
        <v>1961</v>
      </c>
      <c r="F31" s="352">
        <v>2234</v>
      </c>
      <c r="G31" s="352">
        <v>2853</v>
      </c>
      <c r="H31" s="353">
        <f>F31+G31</f>
        <v>5087</v>
      </c>
    </row>
    <row r="32" spans="1:8" s="2" customFormat="1" ht="31.5" customHeight="1">
      <c r="A32" s="344">
        <v>2</v>
      </c>
      <c r="B32" s="345" t="s">
        <v>119</v>
      </c>
      <c r="C32" s="354">
        <v>529</v>
      </c>
      <c r="D32" s="354">
        <v>760</v>
      </c>
      <c r="E32" s="353">
        <f>C32+D32</f>
        <v>1289</v>
      </c>
      <c r="F32" s="354">
        <v>1602</v>
      </c>
      <c r="G32" s="354">
        <v>2036</v>
      </c>
      <c r="H32" s="353">
        <f>F32+G32</f>
        <v>3638</v>
      </c>
    </row>
    <row r="33" spans="1:8" s="2" customFormat="1" ht="31.5" customHeight="1">
      <c r="A33" s="347"/>
      <c r="B33" s="348" t="s">
        <v>120</v>
      </c>
      <c r="C33" s="354">
        <v>523</v>
      </c>
      <c r="D33" s="354">
        <v>749</v>
      </c>
      <c r="E33" s="353">
        <f>C33+D33</f>
        <v>1272</v>
      </c>
      <c r="F33" s="354">
        <v>1535</v>
      </c>
      <c r="G33" s="354">
        <v>1954</v>
      </c>
      <c r="H33" s="353">
        <f>F33+G33</f>
        <v>3489</v>
      </c>
    </row>
    <row r="34" spans="1:8" s="2" customFormat="1" ht="15.75" customHeight="1">
      <c r="A34" s="698" t="s">
        <v>205</v>
      </c>
      <c r="B34" s="699"/>
      <c r="C34" s="628"/>
      <c r="D34" s="628"/>
      <c r="E34" s="628"/>
      <c r="F34" s="628"/>
      <c r="G34" s="628"/>
      <c r="H34" s="628"/>
    </row>
    <row r="35" spans="1:8" s="2" customFormat="1" ht="12" customHeight="1">
      <c r="A35" s="691" t="s">
        <v>259</v>
      </c>
      <c r="B35" s="692"/>
      <c r="C35" s="692"/>
      <c r="D35" s="692"/>
      <c r="E35" s="692"/>
      <c r="F35" s="692"/>
      <c r="G35" s="692"/>
      <c r="H35" s="692"/>
    </row>
    <row r="36" spans="1:8" s="2" customFormat="1" ht="21" customHeight="1">
      <c r="A36" s="340">
        <v>1</v>
      </c>
      <c r="B36" s="341" t="s">
        <v>104</v>
      </c>
      <c r="C36" s="352">
        <v>4307</v>
      </c>
      <c r="D36" s="352">
        <v>3645</v>
      </c>
      <c r="E36" s="352">
        <v>7952</v>
      </c>
      <c r="F36" s="352">
        <v>18710</v>
      </c>
      <c r="G36" s="352">
        <v>18950</v>
      </c>
      <c r="H36" s="352">
        <v>37660</v>
      </c>
    </row>
    <row r="37" spans="1:8" s="2" customFormat="1" ht="31.5" customHeight="1">
      <c r="A37" s="344">
        <v>2</v>
      </c>
      <c r="B37" s="345" t="s">
        <v>119</v>
      </c>
      <c r="C37" s="354">
        <v>372</v>
      </c>
      <c r="D37" s="354">
        <v>103</v>
      </c>
      <c r="E37" s="354">
        <v>475</v>
      </c>
      <c r="F37" s="354">
        <v>839</v>
      </c>
      <c r="G37" s="354">
        <v>291</v>
      </c>
      <c r="H37" s="354">
        <v>1130</v>
      </c>
    </row>
    <row r="38" spans="1:8" s="2" customFormat="1" ht="31.5" customHeight="1">
      <c r="A38" s="347"/>
      <c r="B38" s="348" t="s">
        <v>120</v>
      </c>
      <c r="C38" s="354">
        <v>194</v>
      </c>
      <c r="D38" s="354">
        <v>60</v>
      </c>
      <c r="E38" s="354">
        <v>254</v>
      </c>
      <c r="F38" s="354">
        <v>510</v>
      </c>
      <c r="G38" s="354">
        <v>201</v>
      </c>
      <c r="H38" s="354">
        <v>711</v>
      </c>
    </row>
    <row r="39" spans="1:8" s="2" customFormat="1" ht="58.5" customHeight="1">
      <c r="A39" s="698" t="s">
        <v>205</v>
      </c>
      <c r="B39" s="699"/>
      <c r="C39" s="645" t="s">
        <v>472</v>
      </c>
      <c r="D39" s="646"/>
      <c r="E39" s="646"/>
      <c r="F39" s="646"/>
      <c r="G39" s="646"/>
      <c r="H39" s="647"/>
    </row>
    <row r="41" spans="1:2" ht="14.25" customHeight="1">
      <c r="A41" s="706" t="s">
        <v>565</v>
      </c>
      <c r="B41" s="652"/>
    </row>
    <row r="42" spans="1:4" ht="15.75" customHeight="1">
      <c r="A42" s="652" t="s">
        <v>201</v>
      </c>
      <c r="B42" s="652"/>
      <c r="C42" s="652"/>
      <c r="D42" s="652"/>
    </row>
  </sheetData>
  <sheetProtection selectLockedCells="1" selectUnlockedCells="1"/>
  <mergeCells count="30">
    <mergeCell ref="A41:B41"/>
    <mergeCell ref="A18:H18"/>
    <mergeCell ref="A42:D42"/>
    <mergeCell ref="A22:B22"/>
    <mergeCell ref="C22:H22"/>
    <mergeCell ref="A23:H23"/>
    <mergeCell ref="A27:H27"/>
    <mergeCell ref="A35:H35"/>
    <mergeCell ref="A39:B39"/>
    <mergeCell ref="C39:H39"/>
    <mergeCell ref="A30:H30"/>
    <mergeCell ref="A34:B34"/>
    <mergeCell ref="C34:H34"/>
    <mergeCell ref="A1:H1"/>
    <mergeCell ref="C3:H3"/>
    <mergeCell ref="A3:B3"/>
    <mergeCell ref="A7:H7"/>
    <mergeCell ref="A15:A16"/>
    <mergeCell ref="A5:B5"/>
    <mergeCell ref="C5:H5"/>
    <mergeCell ref="A8:H8"/>
    <mergeCell ref="A13:H13"/>
    <mergeCell ref="A9:H9"/>
    <mergeCell ref="A29:B29"/>
    <mergeCell ref="C29:H29"/>
    <mergeCell ref="F15:H15"/>
    <mergeCell ref="B15:B16"/>
    <mergeCell ref="A12:H12"/>
    <mergeCell ref="A11:H11"/>
    <mergeCell ref="C15:E15"/>
  </mergeCells>
  <printOptions/>
  <pageMargins left="0.75" right="0.75" top="1" bottom="1" header="0.5" footer="0.5"/>
  <pageSetup horizontalDpi="600" verticalDpi="600" orientation="portrait" paperSize="9" scale="89" r:id="rId1"/>
  <rowBreaks count="1" manualBreakCount="1">
    <brk id="34" max="7" man="1"/>
  </rowBreaks>
</worksheet>
</file>

<file path=xl/worksheets/sheet5.xml><?xml version="1.0" encoding="utf-8"?>
<worksheet xmlns="http://schemas.openxmlformats.org/spreadsheetml/2006/main" xmlns:r="http://schemas.openxmlformats.org/officeDocument/2006/relationships">
  <dimension ref="A1:M50"/>
  <sheetViews>
    <sheetView view="pageBreakPreview" zoomScale="85" zoomScaleSheetLayoutView="85" zoomScalePageLayoutView="0" workbookViewId="0" topLeftCell="A1">
      <selection activeCell="J57" sqref="J57"/>
    </sheetView>
  </sheetViews>
  <sheetFormatPr defaultColWidth="9.140625" defaultRowHeight="12.75"/>
  <cols>
    <col min="1" max="1" width="3.7109375" style="70" customWidth="1"/>
    <col min="2" max="2" width="23.00390625" style="70" customWidth="1"/>
    <col min="3" max="8" width="12.421875" style="70" customWidth="1"/>
    <col min="9" max="16384" width="9.140625" style="70" customWidth="1"/>
  </cols>
  <sheetData>
    <row r="1" spans="1:8" s="2" customFormat="1" ht="29.25" customHeight="1">
      <c r="A1" s="677" t="s">
        <v>30</v>
      </c>
      <c r="B1" s="677"/>
      <c r="C1" s="677"/>
      <c r="D1" s="677"/>
      <c r="E1" s="677"/>
      <c r="F1" s="677"/>
      <c r="G1" s="677"/>
      <c r="H1" s="677"/>
    </row>
    <row r="2" spans="2:8" s="2" customFormat="1" ht="12.75">
      <c r="B2" s="110"/>
      <c r="C2" s="110"/>
      <c r="D2" s="110"/>
      <c r="E2" s="111"/>
      <c r="F2" s="110"/>
      <c r="G2" s="110"/>
      <c r="H2" s="110"/>
    </row>
    <row r="3" spans="1:8" ht="14.25">
      <c r="A3" s="649" t="s">
        <v>197</v>
      </c>
      <c r="B3" s="705"/>
      <c r="C3" s="702" t="s">
        <v>449</v>
      </c>
      <c r="D3" s="703"/>
      <c r="E3" s="703"/>
      <c r="F3" s="703"/>
      <c r="G3" s="703"/>
      <c r="H3" s="704"/>
    </row>
    <row r="4" spans="1:8" ht="14.25">
      <c r="A4" s="3"/>
      <c r="B4" s="112"/>
      <c r="C4" s="113"/>
      <c r="D4" s="113"/>
      <c r="E4" s="97"/>
      <c r="F4" s="97"/>
      <c r="G4" s="97"/>
      <c r="H4" s="97"/>
    </row>
    <row r="5" spans="1:8" ht="14.25">
      <c r="A5" s="649" t="s">
        <v>198</v>
      </c>
      <c r="B5" s="705"/>
      <c r="C5" s="702" t="s">
        <v>450</v>
      </c>
      <c r="D5" s="703"/>
      <c r="E5" s="703"/>
      <c r="F5" s="703"/>
      <c r="G5" s="703"/>
      <c r="H5" s="704"/>
    </row>
    <row r="6" spans="2:8" ht="12.75">
      <c r="B6" s="97"/>
      <c r="C6" s="97"/>
      <c r="D6" s="97"/>
      <c r="E6" s="97"/>
      <c r="F6" s="97"/>
      <c r="G6" s="97"/>
      <c r="H6" s="97"/>
    </row>
    <row r="7" spans="1:13" s="37" customFormat="1" ht="79.5" customHeight="1">
      <c r="A7" s="682" t="s">
        <v>33</v>
      </c>
      <c r="B7" s="682"/>
      <c r="C7" s="682"/>
      <c r="D7" s="682"/>
      <c r="E7" s="682"/>
      <c r="F7" s="682"/>
      <c r="G7" s="682"/>
      <c r="H7" s="682"/>
      <c r="I7" s="114"/>
      <c r="J7" s="114"/>
      <c r="K7" s="114"/>
      <c r="L7" s="114"/>
      <c r="M7" s="114"/>
    </row>
    <row r="8" spans="1:8" s="37" customFormat="1" ht="51" customHeight="1">
      <c r="A8" s="700" t="s">
        <v>31</v>
      </c>
      <c r="B8" s="713"/>
      <c r="C8" s="713"/>
      <c r="D8" s="713"/>
      <c r="E8" s="713"/>
      <c r="F8" s="713"/>
      <c r="G8" s="713"/>
      <c r="H8" s="713"/>
    </row>
    <row r="9" spans="1:8" s="37" customFormat="1" ht="90" customHeight="1">
      <c r="A9" s="700" t="s">
        <v>10</v>
      </c>
      <c r="B9" s="700"/>
      <c r="C9" s="700"/>
      <c r="D9" s="700"/>
      <c r="E9" s="700"/>
      <c r="F9" s="700"/>
      <c r="G9" s="700"/>
      <c r="H9" s="700"/>
    </row>
    <row r="10" spans="1:8" s="37" customFormat="1" ht="53.25" customHeight="1">
      <c r="A10" s="700" t="s">
        <v>195</v>
      </c>
      <c r="B10" s="700"/>
      <c r="C10" s="700"/>
      <c r="D10" s="700"/>
      <c r="E10" s="700"/>
      <c r="F10" s="700"/>
      <c r="G10" s="700"/>
      <c r="H10" s="700"/>
    </row>
    <row r="11" spans="1:8" s="37" customFormat="1" ht="19.5" customHeight="1">
      <c r="A11" s="115"/>
      <c r="B11" s="115"/>
      <c r="C11" s="115"/>
      <c r="D11" s="115"/>
      <c r="E11" s="115"/>
      <c r="F11" s="115"/>
      <c r="G11" s="115"/>
      <c r="H11" s="115"/>
    </row>
    <row r="12" spans="1:12" s="79" customFormat="1" ht="15.75" customHeight="1">
      <c r="A12" s="639" t="s">
        <v>206</v>
      </c>
      <c r="B12" s="639"/>
      <c r="C12" s="639"/>
      <c r="D12" s="639"/>
      <c r="E12" s="639"/>
      <c r="F12" s="639"/>
      <c r="G12" s="639"/>
      <c r="H12" s="639"/>
      <c r="I12" s="77"/>
      <c r="J12" s="77"/>
      <c r="K12" s="77"/>
      <c r="L12" s="77"/>
    </row>
    <row r="13" spans="1:8" s="79" customFormat="1" ht="17.25" customHeight="1">
      <c r="A13" s="639" t="s">
        <v>207</v>
      </c>
      <c r="B13" s="639"/>
      <c r="C13" s="639"/>
      <c r="D13" s="639"/>
      <c r="E13" s="639"/>
      <c r="F13" s="639"/>
      <c r="G13" s="639"/>
      <c r="H13" s="639"/>
    </row>
    <row r="14" spans="1:8" s="79" customFormat="1" ht="16.5" customHeight="1">
      <c r="A14" s="639" t="s">
        <v>208</v>
      </c>
      <c r="B14" s="639"/>
      <c r="C14" s="639"/>
      <c r="D14" s="639"/>
      <c r="E14" s="639"/>
      <c r="F14" s="639"/>
      <c r="G14" s="639"/>
      <c r="H14" s="639"/>
    </row>
    <row r="15" spans="2:8" s="79" customFormat="1" ht="12" customHeight="1" thickBot="1">
      <c r="B15" s="77"/>
      <c r="C15" s="78"/>
      <c r="D15" s="78"/>
      <c r="E15" s="78"/>
      <c r="F15" s="78"/>
      <c r="G15" s="78"/>
      <c r="H15" s="78"/>
    </row>
    <row r="16" spans="1:8" ht="19.5" customHeight="1">
      <c r="A16" s="711" t="s">
        <v>281</v>
      </c>
      <c r="B16" s="631" t="s">
        <v>99</v>
      </c>
      <c r="C16" s="631" t="s">
        <v>210</v>
      </c>
      <c r="D16" s="631"/>
      <c r="E16" s="631"/>
      <c r="F16" s="631" t="s">
        <v>211</v>
      </c>
      <c r="G16" s="631"/>
      <c r="H16" s="632"/>
    </row>
    <row r="17" spans="1:8" ht="18.75" customHeight="1">
      <c r="A17" s="712"/>
      <c r="B17" s="625"/>
      <c r="C17" s="80" t="s">
        <v>203</v>
      </c>
      <c r="D17" s="80" t="s">
        <v>204</v>
      </c>
      <c r="E17" s="80" t="s">
        <v>199</v>
      </c>
      <c r="F17" s="80" t="s">
        <v>203</v>
      </c>
      <c r="G17" s="80" t="s">
        <v>204</v>
      </c>
      <c r="H17" s="81" t="s">
        <v>199</v>
      </c>
    </row>
    <row r="18" spans="1:8" ht="13.5" customHeight="1" thickBot="1">
      <c r="A18" s="121">
        <v>1</v>
      </c>
      <c r="B18" s="122">
        <v>2</v>
      </c>
      <c r="C18" s="122">
        <v>3</v>
      </c>
      <c r="D18" s="122">
        <v>4</v>
      </c>
      <c r="E18" s="122">
        <v>5</v>
      </c>
      <c r="F18" s="122">
        <v>6</v>
      </c>
      <c r="G18" s="122">
        <v>7</v>
      </c>
      <c r="H18" s="123">
        <v>8</v>
      </c>
    </row>
    <row r="19" spans="1:8" s="2" customFormat="1" ht="13.5" customHeight="1">
      <c r="A19" s="635" t="s">
        <v>252</v>
      </c>
      <c r="B19" s="636"/>
      <c r="C19" s="636"/>
      <c r="D19" s="636"/>
      <c r="E19" s="636"/>
      <c r="F19" s="636"/>
      <c r="G19" s="636"/>
      <c r="H19" s="636"/>
    </row>
    <row r="20" spans="1:8" s="2" customFormat="1" ht="27" customHeight="1">
      <c r="A20" s="347">
        <v>1</v>
      </c>
      <c r="B20" s="88" t="s">
        <v>271</v>
      </c>
      <c r="C20" s="355">
        <f>F20-4036</f>
        <v>994</v>
      </c>
      <c r="D20" s="355">
        <f>G20-4638</f>
        <v>1205</v>
      </c>
      <c r="E20" s="356">
        <f>C20+D20</f>
        <v>2199</v>
      </c>
      <c r="F20" s="355">
        <v>5030</v>
      </c>
      <c r="G20" s="355">
        <v>5843</v>
      </c>
      <c r="H20" s="356">
        <f>F20+G20</f>
        <v>10873</v>
      </c>
    </row>
    <row r="21" spans="1:8" s="2" customFormat="1" ht="21" customHeight="1">
      <c r="A21" s="255">
        <v>2</v>
      </c>
      <c r="B21" s="90" t="s">
        <v>87</v>
      </c>
      <c r="C21" s="357">
        <f>F21-14511</f>
        <v>3094</v>
      </c>
      <c r="D21" s="357">
        <f>G21-11849</f>
        <v>2836</v>
      </c>
      <c r="E21" s="356">
        <f>C21+D21</f>
        <v>5930</v>
      </c>
      <c r="F21" s="357">
        <v>17605</v>
      </c>
      <c r="G21" s="357">
        <v>14685</v>
      </c>
      <c r="H21" s="356">
        <f>F21+G21</f>
        <v>32290</v>
      </c>
    </row>
    <row r="22" spans="1:8" s="2" customFormat="1" ht="21" customHeight="1">
      <c r="A22" s="255">
        <v>3</v>
      </c>
      <c r="B22" s="90" t="s">
        <v>272</v>
      </c>
      <c r="C22" s="357">
        <f>F22-2360</f>
        <v>636</v>
      </c>
      <c r="D22" s="357">
        <f>G22-936</f>
        <v>298</v>
      </c>
      <c r="E22" s="356">
        <f>C22+D22</f>
        <v>934</v>
      </c>
      <c r="F22" s="357">
        <v>2996</v>
      </c>
      <c r="G22" s="357">
        <v>1234</v>
      </c>
      <c r="H22" s="356">
        <f>F22+G22</f>
        <v>4230</v>
      </c>
    </row>
    <row r="23" spans="1:8" s="2" customFormat="1" ht="21" customHeight="1">
      <c r="A23" s="255">
        <v>4</v>
      </c>
      <c r="B23" s="90" t="s">
        <v>273</v>
      </c>
      <c r="C23" s="357">
        <f>F23-5658</f>
        <v>1628</v>
      </c>
      <c r="D23" s="357">
        <f>G23-2604</f>
        <v>745</v>
      </c>
      <c r="E23" s="356">
        <f>C23+D23</f>
        <v>2373</v>
      </c>
      <c r="F23" s="357">
        <v>7286</v>
      </c>
      <c r="G23" s="357">
        <v>3349</v>
      </c>
      <c r="H23" s="356">
        <f>F23+G23</f>
        <v>10635</v>
      </c>
    </row>
    <row r="24" spans="1:8" s="2" customFormat="1" ht="21" customHeight="1">
      <c r="A24" s="255">
        <v>5</v>
      </c>
      <c r="B24" s="108" t="s">
        <v>199</v>
      </c>
      <c r="C24" s="150">
        <f aca="true" t="shared" si="0" ref="C24:H24">C20+C21+C22+C23</f>
        <v>6352</v>
      </c>
      <c r="D24" s="150">
        <f t="shared" si="0"/>
        <v>5084</v>
      </c>
      <c r="E24" s="150">
        <f t="shared" si="0"/>
        <v>11436</v>
      </c>
      <c r="F24" s="150">
        <f t="shared" si="0"/>
        <v>32917</v>
      </c>
      <c r="G24" s="150">
        <f t="shared" si="0"/>
        <v>25111</v>
      </c>
      <c r="H24" s="150">
        <f t="shared" si="0"/>
        <v>58028</v>
      </c>
    </row>
    <row r="25" spans="1:8" ht="12" customHeight="1">
      <c r="A25" s="710" t="s">
        <v>205</v>
      </c>
      <c r="B25" s="710"/>
      <c r="C25" s="653"/>
      <c r="D25" s="653"/>
      <c r="E25" s="653"/>
      <c r="F25" s="653"/>
      <c r="G25" s="653"/>
      <c r="H25" s="653"/>
    </row>
    <row r="26" spans="1:8" s="2" customFormat="1" ht="13.5" customHeight="1">
      <c r="A26" s="643" t="s">
        <v>253</v>
      </c>
      <c r="B26" s="644"/>
      <c r="C26" s="644"/>
      <c r="D26" s="644"/>
      <c r="E26" s="644"/>
      <c r="F26" s="644"/>
      <c r="G26" s="644"/>
      <c r="H26" s="644"/>
    </row>
    <row r="27" spans="1:8" s="2" customFormat="1" ht="27" customHeight="1">
      <c r="A27" s="347">
        <v>1</v>
      </c>
      <c r="B27" s="88" t="s">
        <v>271</v>
      </c>
      <c r="C27" s="358">
        <v>1612</v>
      </c>
      <c r="D27" s="358">
        <v>1036</v>
      </c>
      <c r="E27" s="359">
        <f>C27+D27</f>
        <v>2648</v>
      </c>
      <c r="F27" s="358">
        <v>8192</v>
      </c>
      <c r="G27" s="358">
        <v>4289</v>
      </c>
      <c r="H27" s="359">
        <f>F27+G27</f>
        <v>12481</v>
      </c>
    </row>
    <row r="28" spans="1:8" s="2" customFormat="1" ht="21" customHeight="1">
      <c r="A28" s="255">
        <v>2</v>
      </c>
      <c r="B28" s="90" t="s">
        <v>87</v>
      </c>
      <c r="C28" s="360">
        <v>1875</v>
      </c>
      <c r="D28" s="360">
        <v>1024</v>
      </c>
      <c r="E28" s="359">
        <f>C28+D28</f>
        <v>2899</v>
      </c>
      <c r="F28" s="360">
        <v>8510</v>
      </c>
      <c r="G28" s="360">
        <v>4153</v>
      </c>
      <c r="H28" s="359">
        <f>F28+G28</f>
        <v>12663</v>
      </c>
    </row>
    <row r="29" spans="1:8" s="2" customFormat="1" ht="21" customHeight="1">
      <c r="A29" s="255">
        <v>3</v>
      </c>
      <c r="B29" s="90" t="s">
        <v>272</v>
      </c>
      <c r="C29" s="360">
        <v>428</v>
      </c>
      <c r="D29" s="360">
        <v>146</v>
      </c>
      <c r="E29" s="359">
        <f>C29+D29</f>
        <v>574</v>
      </c>
      <c r="F29" s="360">
        <v>2820</v>
      </c>
      <c r="G29" s="360">
        <v>848</v>
      </c>
      <c r="H29" s="359">
        <f>F29+G29</f>
        <v>3668</v>
      </c>
    </row>
    <row r="30" spans="1:8" s="2" customFormat="1" ht="21" customHeight="1">
      <c r="A30" s="255">
        <v>4</v>
      </c>
      <c r="B30" s="90" t="s">
        <v>273</v>
      </c>
      <c r="C30" s="360">
        <v>925</v>
      </c>
      <c r="D30" s="360">
        <v>246</v>
      </c>
      <c r="E30" s="359">
        <f>C30+D30</f>
        <v>1171</v>
      </c>
      <c r="F30" s="360">
        <v>4974</v>
      </c>
      <c r="G30" s="360">
        <v>1370</v>
      </c>
      <c r="H30" s="359">
        <f>F30+G30</f>
        <v>6344</v>
      </c>
    </row>
    <row r="31" spans="1:8" s="2" customFormat="1" ht="21" customHeight="1">
      <c r="A31" s="255">
        <v>5</v>
      </c>
      <c r="B31" s="108" t="s">
        <v>199</v>
      </c>
      <c r="C31" s="361">
        <f aca="true" t="shared" si="1" ref="C31:H31">SUM(C27:C30)</f>
        <v>4840</v>
      </c>
      <c r="D31" s="361">
        <f t="shared" si="1"/>
        <v>2452</v>
      </c>
      <c r="E31" s="361">
        <f t="shared" si="1"/>
        <v>7292</v>
      </c>
      <c r="F31" s="361">
        <f t="shared" si="1"/>
        <v>24496</v>
      </c>
      <c r="G31" s="361">
        <f t="shared" si="1"/>
        <v>10660</v>
      </c>
      <c r="H31" s="361">
        <f t="shared" si="1"/>
        <v>35156</v>
      </c>
    </row>
    <row r="32" spans="1:8" s="2" customFormat="1" ht="13.5" customHeight="1" hidden="1">
      <c r="A32" s="660" t="s">
        <v>192</v>
      </c>
      <c r="B32" s="660"/>
      <c r="C32" s="660"/>
      <c r="D32" s="660"/>
      <c r="E32" s="660"/>
      <c r="F32" s="660"/>
      <c r="G32" s="660"/>
      <c r="H32" s="660"/>
    </row>
    <row r="33" spans="1:8" s="2" customFormat="1" ht="13.5" customHeight="1" hidden="1">
      <c r="A33" s="91" t="s">
        <v>88</v>
      </c>
      <c r="B33" s="309" t="s">
        <v>88</v>
      </c>
      <c r="C33" s="91"/>
      <c r="D33" s="91"/>
      <c r="E33" s="91"/>
      <c r="F33" s="91"/>
      <c r="G33" s="91"/>
      <c r="H33" s="91"/>
    </row>
    <row r="34" spans="1:8" s="2" customFormat="1" ht="12" customHeight="1">
      <c r="A34" s="710" t="s">
        <v>205</v>
      </c>
      <c r="B34" s="710"/>
      <c r="C34" s="628"/>
      <c r="D34" s="628"/>
      <c r="E34" s="628"/>
      <c r="F34" s="628"/>
      <c r="G34" s="628"/>
      <c r="H34" s="628"/>
    </row>
    <row r="35" spans="1:8" s="2" customFormat="1" ht="13.5" customHeight="1">
      <c r="A35" s="643" t="s">
        <v>255</v>
      </c>
      <c r="B35" s="644"/>
      <c r="C35" s="644"/>
      <c r="D35" s="644"/>
      <c r="E35" s="644"/>
      <c r="F35" s="644"/>
      <c r="G35" s="644"/>
      <c r="H35" s="644"/>
    </row>
    <row r="36" spans="1:8" s="2" customFormat="1" ht="27" customHeight="1">
      <c r="A36" s="347">
        <v>1</v>
      </c>
      <c r="B36" s="88" t="s">
        <v>271</v>
      </c>
      <c r="C36" s="301">
        <v>317</v>
      </c>
      <c r="D36" s="301">
        <v>348</v>
      </c>
      <c r="E36" s="302">
        <f>C36+D36</f>
        <v>665</v>
      </c>
      <c r="F36" s="301">
        <v>755</v>
      </c>
      <c r="G36" s="301">
        <v>1011</v>
      </c>
      <c r="H36" s="302">
        <f>F36+G36</f>
        <v>1766</v>
      </c>
    </row>
    <row r="37" spans="1:8" s="2" customFormat="1" ht="21" customHeight="1">
      <c r="A37" s="255">
        <v>2</v>
      </c>
      <c r="B37" s="90" t="s">
        <v>87</v>
      </c>
      <c r="C37" s="303">
        <v>1854</v>
      </c>
      <c r="D37" s="303">
        <v>2912</v>
      </c>
      <c r="E37" s="302">
        <f>C37+D37</f>
        <v>4766</v>
      </c>
      <c r="F37" s="303">
        <v>5952</v>
      </c>
      <c r="G37" s="303">
        <v>8076</v>
      </c>
      <c r="H37" s="302">
        <f>F37+G37</f>
        <v>14028</v>
      </c>
    </row>
    <row r="38" spans="1:8" s="2" customFormat="1" ht="21" customHeight="1">
      <c r="A38" s="255">
        <v>3</v>
      </c>
      <c r="B38" s="90" t="s">
        <v>272</v>
      </c>
      <c r="C38" s="303">
        <v>1492</v>
      </c>
      <c r="D38" s="303">
        <v>1567</v>
      </c>
      <c r="E38" s="302">
        <f>C38+D38</f>
        <v>3059</v>
      </c>
      <c r="F38" s="303">
        <v>5251</v>
      </c>
      <c r="G38" s="303">
        <v>4516</v>
      </c>
      <c r="H38" s="302">
        <f>F38+G38</f>
        <v>9767</v>
      </c>
    </row>
    <row r="39" spans="1:8" s="2" customFormat="1" ht="21" customHeight="1">
      <c r="A39" s="255">
        <v>4</v>
      </c>
      <c r="B39" s="90" t="s">
        <v>273</v>
      </c>
      <c r="C39" s="303">
        <v>3688</v>
      </c>
      <c r="D39" s="303">
        <v>3874</v>
      </c>
      <c r="E39" s="302">
        <f>C39+D39</f>
        <v>7562</v>
      </c>
      <c r="F39" s="303">
        <v>14277</v>
      </c>
      <c r="G39" s="303">
        <v>11071</v>
      </c>
      <c r="H39" s="302">
        <f>F39+G39</f>
        <v>25348</v>
      </c>
    </row>
    <row r="40" spans="1:8" s="2" customFormat="1" ht="21" customHeight="1">
      <c r="A40" s="255">
        <v>5</v>
      </c>
      <c r="B40" s="108" t="s">
        <v>199</v>
      </c>
      <c r="C40" s="304">
        <f>C36+C37+C38+C39</f>
        <v>7351</v>
      </c>
      <c r="D40" s="304">
        <f>D36+D37+D38+D39</f>
        <v>8701</v>
      </c>
      <c r="E40" s="302">
        <f>C40+D40</f>
        <v>16052</v>
      </c>
      <c r="F40" s="304">
        <f>F36+F37+F38+F39</f>
        <v>26235</v>
      </c>
      <c r="G40" s="304">
        <f>G36+G37+G38+G39</f>
        <v>24674</v>
      </c>
      <c r="H40" s="302">
        <f>F40+G40</f>
        <v>50909</v>
      </c>
    </row>
    <row r="41" spans="1:8" s="2" customFormat="1" ht="12" customHeight="1">
      <c r="A41" s="710" t="s">
        <v>205</v>
      </c>
      <c r="B41" s="710"/>
      <c r="C41" s="628"/>
      <c r="D41" s="628"/>
      <c r="E41" s="628"/>
      <c r="F41" s="628"/>
      <c r="G41" s="628"/>
      <c r="H41" s="628"/>
    </row>
    <row r="42" spans="1:8" s="2" customFormat="1" ht="13.5" customHeight="1">
      <c r="A42" s="659" t="s">
        <v>259</v>
      </c>
      <c r="B42" s="644"/>
      <c r="C42" s="644"/>
      <c r="D42" s="644"/>
      <c r="E42" s="644"/>
      <c r="F42" s="644"/>
      <c r="G42" s="644"/>
      <c r="H42" s="644"/>
    </row>
    <row r="43" spans="1:8" s="2" customFormat="1" ht="27" customHeight="1">
      <c r="A43" s="347">
        <v>1</v>
      </c>
      <c r="B43" s="88" t="s">
        <v>271</v>
      </c>
      <c r="C43" s="301">
        <v>7127</v>
      </c>
      <c r="D43" s="301">
        <v>6529</v>
      </c>
      <c r="E43" s="301">
        <v>13656</v>
      </c>
      <c r="F43" s="301">
        <v>33179</v>
      </c>
      <c r="G43" s="301">
        <v>33157</v>
      </c>
      <c r="H43" s="301">
        <v>66336</v>
      </c>
    </row>
    <row r="44" spans="1:8" s="2" customFormat="1" ht="21" customHeight="1">
      <c r="A44" s="255">
        <v>2</v>
      </c>
      <c r="B44" s="90" t="s">
        <v>87</v>
      </c>
      <c r="C44" s="303">
        <v>894</v>
      </c>
      <c r="D44" s="303">
        <v>448</v>
      </c>
      <c r="E44" s="303">
        <v>1342</v>
      </c>
      <c r="F44" s="303">
        <v>3005</v>
      </c>
      <c r="G44" s="303">
        <v>2006</v>
      </c>
      <c r="H44" s="303">
        <v>5011</v>
      </c>
    </row>
    <row r="45" spans="1:8" s="2" customFormat="1" ht="21" customHeight="1">
      <c r="A45" s="255">
        <v>3</v>
      </c>
      <c r="B45" s="90" t="s">
        <v>272</v>
      </c>
      <c r="C45" s="303">
        <v>366</v>
      </c>
      <c r="D45" s="303">
        <v>83</v>
      </c>
      <c r="E45" s="303">
        <v>449</v>
      </c>
      <c r="F45" s="303">
        <v>1159</v>
      </c>
      <c r="G45" s="303">
        <v>390</v>
      </c>
      <c r="H45" s="303">
        <v>1549</v>
      </c>
    </row>
    <row r="46" spans="1:8" s="2" customFormat="1" ht="21" customHeight="1">
      <c r="A46" s="255">
        <v>4</v>
      </c>
      <c r="B46" s="90" t="s">
        <v>273</v>
      </c>
      <c r="C46" s="303">
        <v>1537</v>
      </c>
      <c r="D46" s="303">
        <v>306</v>
      </c>
      <c r="E46" s="303">
        <v>1843</v>
      </c>
      <c r="F46" s="303">
        <v>8781</v>
      </c>
      <c r="G46" s="303">
        <v>1641</v>
      </c>
      <c r="H46" s="303">
        <v>10422</v>
      </c>
    </row>
    <row r="47" spans="1:8" s="2" customFormat="1" ht="21" customHeight="1">
      <c r="A47" s="255">
        <v>5</v>
      </c>
      <c r="B47" s="108" t="s">
        <v>199</v>
      </c>
      <c r="C47" s="304">
        <v>9924</v>
      </c>
      <c r="D47" s="304">
        <v>7366</v>
      </c>
      <c r="E47" s="304">
        <v>17290</v>
      </c>
      <c r="F47" s="304">
        <v>46124</v>
      </c>
      <c r="G47" s="304">
        <v>37194</v>
      </c>
      <c r="H47" s="304">
        <v>83318</v>
      </c>
    </row>
    <row r="48" spans="1:8" s="2" customFormat="1" ht="66" customHeight="1">
      <c r="A48" s="714" t="s">
        <v>205</v>
      </c>
      <c r="B48" s="715"/>
      <c r="C48" s="645" t="s">
        <v>472</v>
      </c>
      <c r="D48" s="646"/>
      <c r="E48" s="646"/>
      <c r="F48" s="646"/>
      <c r="G48" s="646"/>
      <c r="H48" s="647"/>
    </row>
    <row r="49" spans="1:2" ht="14.25" customHeight="1">
      <c r="A49" s="706" t="s">
        <v>566</v>
      </c>
      <c r="B49" s="652"/>
    </row>
    <row r="50" spans="1:4" ht="15.75" customHeight="1">
      <c r="A50" s="652" t="s">
        <v>201</v>
      </c>
      <c r="B50" s="652"/>
      <c r="C50" s="652"/>
      <c r="D50" s="652"/>
    </row>
  </sheetData>
  <sheetProtection selectLockedCells="1" selectUnlockedCells="1"/>
  <mergeCells count="31">
    <mergeCell ref="A48:B48"/>
    <mergeCell ref="C48:H48"/>
    <mergeCell ref="A34:B34"/>
    <mergeCell ref="A50:D50"/>
    <mergeCell ref="A1:H1"/>
    <mergeCell ref="C16:E16"/>
    <mergeCell ref="F16:H16"/>
    <mergeCell ref="C3:H3"/>
    <mergeCell ref="B16:B17"/>
    <mergeCell ref="A16:A17"/>
    <mergeCell ref="C34:H34"/>
    <mergeCell ref="A9:H9"/>
    <mergeCell ref="A26:H26"/>
    <mergeCell ref="A32:H32"/>
    <mergeCell ref="A10:H10"/>
    <mergeCell ref="A19:H19"/>
    <mergeCell ref="A25:B25"/>
    <mergeCell ref="C25:H25"/>
    <mergeCell ref="A13:H13"/>
    <mergeCell ref="A14:H14"/>
    <mergeCell ref="A8:H8"/>
    <mergeCell ref="A49:B49"/>
    <mergeCell ref="A35:H35"/>
    <mergeCell ref="A41:B41"/>
    <mergeCell ref="C41:H41"/>
    <mergeCell ref="A42:H42"/>
    <mergeCell ref="A3:B3"/>
    <mergeCell ref="A5:B5"/>
    <mergeCell ref="A12:H12"/>
    <mergeCell ref="C5:H5"/>
    <mergeCell ref="A7:H7"/>
  </mergeCells>
  <printOptions/>
  <pageMargins left="0.75" right="0.75" top="1" bottom="1" header="0.5" footer="0.5"/>
  <pageSetup horizontalDpi="600" verticalDpi="600" orientation="portrait" paperSize="9" scale="86" r:id="rId1"/>
  <rowBreaks count="1" manualBreakCount="1">
    <brk id="34" max="7" man="1"/>
  </rowBreaks>
</worksheet>
</file>

<file path=xl/worksheets/sheet6.xml><?xml version="1.0" encoding="utf-8"?>
<worksheet xmlns="http://schemas.openxmlformats.org/spreadsheetml/2006/main" xmlns:r="http://schemas.openxmlformats.org/officeDocument/2006/relationships">
  <dimension ref="A1:M54"/>
  <sheetViews>
    <sheetView view="pageBreakPreview" zoomScaleSheetLayoutView="100" zoomScalePageLayoutView="0" workbookViewId="0" topLeftCell="A1">
      <selection activeCell="F49" sqref="F49"/>
    </sheetView>
  </sheetViews>
  <sheetFormatPr defaultColWidth="9.140625" defaultRowHeight="12.75"/>
  <cols>
    <col min="1" max="1" width="5.28125" style="37" customWidth="1"/>
    <col min="2" max="2" width="29.00390625" style="37" customWidth="1"/>
    <col min="3" max="4" width="27.8515625" style="37" customWidth="1"/>
    <col min="5" max="8" width="8.7109375" style="37" customWidth="1"/>
    <col min="9" max="16384" width="9.140625" style="37" customWidth="1"/>
  </cols>
  <sheetData>
    <row r="1" spans="1:4" s="2" customFormat="1" ht="28.5" customHeight="1">
      <c r="A1" s="648" t="s">
        <v>32</v>
      </c>
      <c r="B1" s="648"/>
      <c r="C1" s="648"/>
      <c r="D1" s="648"/>
    </row>
    <row r="2" spans="1:4" s="70" customFormat="1" ht="11.25" customHeight="1">
      <c r="A2" s="2"/>
      <c r="B2" s="2"/>
      <c r="C2" s="125"/>
      <c r="D2" s="126"/>
    </row>
    <row r="3" spans="1:4" s="70" customFormat="1" ht="14.25">
      <c r="A3" s="723" t="s">
        <v>197</v>
      </c>
      <c r="B3" s="723"/>
      <c r="C3" s="724" t="s">
        <v>449</v>
      </c>
      <c r="D3" s="725"/>
    </row>
    <row r="4" spans="1:2" s="70" customFormat="1" ht="14.25">
      <c r="A4" s="3"/>
      <c r="B4" s="3"/>
    </row>
    <row r="5" spans="1:4" s="70" customFormat="1" ht="13.5" customHeight="1">
      <c r="A5" s="649" t="s">
        <v>198</v>
      </c>
      <c r="B5" s="649"/>
      <c r="C5" s="650" t="s">
        <v>450</v>
      </c>
      <c r="D5" s="651"/>
    </row>
    <row r="7" spans="1:13" ht="59.25" customHeight="1">
      <c r="A7" s="682" t="s">
        <v>35</v>
      </c>
      <c r="B7" s="682"/>
      <c r="C7" s="682"/>
      <c r="D7" s="682"/>
      <c r="E7" s="127"/>
      <c r="F7" s="127"/>
      <c r="G7" s="127"/>
      <c r="H7" s="127"/>
      <c r="I7" s="114"/>
      <c r="J7" s="114"/>
      <c r="K7" s="114"/>
      <c r="L7" s="114"/>
      <c r="M7" s="114"/>
    </row>
    <row r="8" spans="1:4" ht="40.5" customHeight="1">
      <c r="A8" s="727" t="s">
        <v>34</v>
      </c>
      <c r="B8" s="727"/>
      <c r="C8" s="727"/>
      <c r="D8" s="727"/>
    </row>
    <row r="9" spans="1:4" ht="12.75">
      <c r="A9" s="128"/>
      <c r="B9" s="128"/>
      <c r="C9" s="128"/>
      <c r="D9" s="128"/>
    </row>
    <row r="10" spans="1:4" s="129" customFormat="1" ht="12.75">
      <c r="A10" s="726" t="s">
        <v>196</v>
      </c>
      <c r="B10" s="726"/>
      <c r="C10" s="726"/>
      <c r="D10" s="726"/>
    </row>
    <row r="11" spans="1:4" s="129" customFormat="1" ht="12.75">
      <c r="A11" s="721" t="s">
        <v>208</v>
      </c>
      <c r="B11" s="721"/>
      <c r="C11" s="721"/>
      <c r="D11" s="721"/>
    </row>
    <row r="12" spans="1:3" s="79" customFormat="1" ht="12" customHeight="1" thickBot="1">
      <c r="A12" s="77"/>
      <c r="B12" s="130"/>
      <c r="C12" s="78"/>
    </row>
    <row r="13" spans="1:4" s="70" customFormat="1" ht="18" customHeight="1">
      <c r="A13" s="661" t="s">
        <v>281</v>
      </c>
      <c r="B13" s="663" t="s">
        <v>98</v>
      </c>
      <c r="C13" s="663" t="s">
        <v>102</v>
      </c>
      <c r="D13" s="716"/>
    </row>
    <row r="14" spans="1:4" s="99" customFormat="1" ht="21.75" customHeight="1">
      <c r="A14" s="662"/>
      <c r="B14" s="664"/>
      <c r="C14" s="100" t="s">
        <v>210</v>
      </c>
      <c r="D14" s="101" t="s">
        <v>211</v>
      </c>
    </row>
    <row r="15" spans="1:4" s="70" customFormat="1" ht="15.75" customHeight="1" thickBot="1">
      <c r="A15" s="131">
        <v>1</v>
      </c>
      <c r="B15" s="132">
        <v>2</v>
      </c>
      <c r="C15" s="132">
        <v>3</v>
      </c>
      <c r="D15" s="133">
        <v>4</v>
      </c>
    </row>
    <row r="16" spans="1:4" s="2" customFormat="1" ht="15.75" customHeight="1">
      <c r="A16" s="635" t="s">
        <v>252</v>
      </c>
      <c r="B16" s="636"/>
      <c r="C16" s="636"/>
      <c r="D16" s="636"/>
    </row>
    <row r="17" spans="1:4" s="2" customFormat="1" ht="27" customHeight="1">
      <c r="A17" s="362">
        <v>1</v>
      </c>
      <c r="B17" s="363" t="s">
        <v>161</v>
      </c>
      <c r="C17" s="364">
        <f>D17-304</f>
        <v>128</v>
      </c>
      <c r="D17" s="306">
        <v>432</v>
      </c>
    </row>
    <row r="18" spans="1:4" s="2" customFormat="1" ht="27.75" customHeight="1">
      <c r="A18" s="365">
        <v>2</v>
      </c>
      <c r="B18" s="366" t="s">
        <v>105</v>
      </c>
      <c r="C18" s="367">
        <f>D18-56</f>
        <v>17</v>
      </c>
      <c r="D18" s="368">
        <v>73</v>
      </c>
    </row>
    <row r="19" spans="1:4" s="2" customFormat="1" ht="27.75" customHeight="1">
      <c r="A19" s="365">
        <v>3</v>
      </c>
      <c r="B19" s="366" t="s">
        <v>106</v>
      </c>
      <c r="C19" s="367">
        <f>D19-12</f>
        <v>1</v>
      </c>
      <c r="D19" s="368">
        <v>13</v>
      </c>
    </row>
    <row r="20" spans="1:4" s="2" customFormat="1" ht="27" customHeight="1">
      <c r="A20" s="365">
        <v>4</v>
      </c>
      <c r="B20" s="366" t="s">
        <v>222</v>
      </c>
      <c r="C20" s="367">
        <v>0</v>
      </c>
      <c r="D20" s="368">
        <v>1</v>
      </c>
    </row>
    <row r="21" spans="1:4" s="2" customFormat="1" ht="27" customHeight="1">
      <c r="A21" s="365">
        <v>5</v>
      </c>
      <c r="B21" s="134" t="s">
        <v>199</v>
      </c>
      <c r="C21" s="135">
        <f>C17+C18+C19+C20</f>
        <v>146</v>
      </c>
      <c r="D21" s="100">
        <v>519</v>
      </c>
    </row>
    <row r="22" spans="1:4" s="70" customFormat="1" ht="27" customHeight="1">
      <c r="A22" s="664" t="s">
        <v>205</v>
      </c>
      <c r="B22" s="664"/>
      <c r="C22" s="720" t="s">
        <v>457</v>
      </c>
      <c r="D22" s="720"/>
    </row>
    <row r="23" spans="1:4" s="2" customFormat="1" ht="15.75" customHeight="1">
      <c r="A23" s="643" t="s">
        <v>253</v>
      </c>
      <c r="B23" s="644"/>
      <c r="C23" s="644"/>
      <c r="D23" s="644"/>
    </row>
    <row r="24" spans="1:4" s="2" customFormat="1" ht="27" customHeight="1">
      <c r="A24" s="362">
        <v>1</v>
      </c>
      <c r="B24" s="363" t="s">
        <v>161</v>
      </c>
      <c r="C24" s="369">
        <v>8</v>
      </c>
      <c r="D24" s="364">
        <v>8</v>
      </c>
    </row>
    <row r="25" spans="1:4" s="2" customFormat="1" ht="27.75" customHeight="1">
      <c r="A25" s="365">
        <v>2</v>
      </c>
      <c r="B25" s="366" t="s">
        <v>105</v>
      </c>
      <c r="C25" s="370">
        <v>1</v>
      </c>
      <c r="D25" s="367">
        <v>1</v>
      </c>
    </row>
    <row r="26" spans="1:4" s="2" customFormat="1" ht="27.75" customHeight="1">
      <c r="A26" s="365">
        <v>3</v>
      </c>
      <c r="B26" s="366" t="s">
        <v>106</v>
      </c>
      <c r="C26" s="370">
        <v>0</v>
      </c>
      <c r="D26" s="367">
        <v>0</v>
      </c>
    </row>
    <row r="27" spans="1:4" s="2" customFormat="1" ht="27" customHeight="1">
      <c r="A27" s="365">
        <v>4</v>
      </c>
      <c r="B27" s="366" t="s">
        <v>222</v>
      </c>
      <c r="C27" s="370">
        <v>0</v>
      </c>
      <c r="D27" s="367">
        <v>0</v>
      </c>
    </row>
    <row r="28" spans="1:4" s="2" customFormat="1" ht="27" customHeight="1">
      <c r="A28" s="365">
        <v>5</v>
      </c>
      <c r="B28" s="134" t="s">
        <v>199</v>
      </c>
      <c r="C28" s="135">
        <f>SUM(C24:C27)</f>
        <v>9</v>
      </c>
      <c r="D28" s="135">
        <f>SUM(D24:D27)</f>
        <v>9</v>
      </c>
    </row>
    <row r="29" spans="1:4" s="2" customFormat="1" ht="15.75" customHeight="1" hidden="1">
      <c r="A29" s="660" t="s">
        <v>192</v>
      </c>
      <c r="B29" s="660"/>
      <c r="C29" s="660"/>
      <c r="D29" s="660"/>
    </row>
    <row r="30" spans="1:4" s="2" customFormat="1" ht="27" customHeight="1" hidden="1">
      <c r="A30" s="362" t="s">
        <v>88</v>
      </c>
      <c r="B30" s="363" t="s">
        <v>88</v>
      </c>
      <c r="C30" s="364"/>
      <c r="D30" s="371"/>
    </row>
    <row r="31" spans="1:4" s="2" customFormat="1" ht="27" customHeight="1">
      <c r="A31" s="664" t="s">
        <v>205</v>
      </c>
      <c r="B31" s="664"/>
      <c r="C31" s="720" t="s">
        <v>457</v>
      </c>
      <c r="D31" s="720"/>
    </row>
    <row r="32" spans="1:4" s="2" customFormat="1" ht="15.75" customHeight="1">
      <c r="A32" s="643" t="s">
        <v>255</v>
      </c>
      <c r="B32" s="644"/>
      <c r="C32" s="644"/>
      <c r="D32" s="644"/>
    </row>
    <row r="33" spans="1:4" s="2" customFormat="1" ht="27" customHeight="1">
      <c r="A33" s="362">
        <v>1</v>
      </c>
      <c r="B33" s="363" t="s">
        <v>161</v>
      </c>
      <c r="C33" s="335">
        <v>5140</v>
      </c>
      <c r="D33" s="335">
        <v>8430</v>
      </c>
    </row>
    <row r="34" spans="1:4" s="2" customFormat="1" ht="27.75" customHeight="1">
      <c r="A34" s="365">
        <v>2</v>
      </c>
      <c r="B34" s="366" t="s">
        <v>105</v>
      </c>
      <c r="C34" s="337">
        <v>893</v>
      </c>
      <c r="D34" s="337">
        <v>1916</v>
      </c>
    </row>
    <row r="35" spans="1:4" s="2" customFormat="1" ht="27.75" customHeight="1">
      <c r="A35" s="365">
        <v>3</v>
      </c>
      <c r="B35" s="366" t="s">
        <v>106</v>
      </c>
      <c r="C35" s="337">
        <v>154</v>
      </c>
      <c r="D35" s="337">
        <v>383</v>
      </c>
    </row>
    <row r="36" spans="1:4" s="2" customFormat="1" ht="27" customHeight="1">
      <c r="A36" s="365">
        <v>4</v>
      </c>
      <c r="B36" s="366" t="s">
        <v>222</v>
      </c>
      <c r="C36" s="337">
        <v>18</v>
      </c>
      <c r="D36" s="337">
        <v>110</v>
      </c>
    </row>
    <row r="37" spans="1:4" s="2" customFormat="1" ht="27" customHeight="1">
      <c r="A37" s="365">
        <v>5</v>
      </c>
      <c r="B37" s="134" t="s">
        <v>199</v>
      </c>
      <c r="C37" s="336">
        <f>C33+C34+C35+C36</f>
        <v>6205</v>
      </c>
      <c r="D37" s="336">
        <f>D33+D34+D35+D36</f>
        <v>10839</v>
      </c>
    </row>
    <row r="38" spans="1:4" s="2" customFormat="1" ht="27" customHeight="1">
      <c r="A38" s="664" t="s">
        <v>205</v>
      </c>
      <c r="B38" s="664"/>
      <c r="C38" s="720" t="s">
        <v>457</v>
      </c>
      <c r="D38" s="720"/>
    </row>
    <row r="39" spans="1:4" s="2" customFormat="1" ht="15.75" customHeight="1">
      <c r="A39" s="659" t="s">
        <v>259</v>
      </c>
      <c r="B39" s="644"/>
      <c r="C39" s="644"/>
      <c r="D39" s="644"/>
    </row>
    <row r="40" spans="1:4" s="2" customFormat="1" ht="27" customHeight="1">
      <c r="A40" s="362">
        <v>1</v>
      </c>
      <c r="B40" s="363" t="s">
        <v>161</v>
      </c>
      <c r="C40" s="418">
        <v>0</v>
      </c>
      <c r="D40" s="418">
        <v>0</v>
      </c>
    </row>
    <row r="41" spans="1:4" s="2" customFormat="1" ht="27.75" customHeight="1">
      <c r="A41" s="365">
        <v>2</v>
      </c>
      <c r="B41" s="366" t="s">
        <v>105</v>
      </c>
      <c r="C41" s="418">
        <v>0</v>
      </c>
      <c r="D41" s="418">
        <v>0</v>
      </c>
    </row>
    <row r="42" spans="1:4" s="2" customFormat="1" ht="27.75" customHeight="1">
      <c r="A42" s="365">
        <v>3</v>
      </c>
      <c r="B42" s="366" t="s">
        <v>106</v>
      </c>
      <c r="C42" s="418">
        <v>0</v>
      </c>
      <c r="D42" s="418">
        <v>0</v>
      </c>
    </row>
    <row r="43" spans="1:4" s="2" customFormat="1" ht="27" customHeight="1">
      <c r="A43" s="365">
        <v>4</v>
      </c>
      <c r="B43" s="366" t="s">
        <v>222</v>
      </c>
      <c r="C43" s="418">
        <v>0</v>
      </c>
      <c r="D43" s="418">
        <v>0</v>
      </c>
    </row>
    <row r="44" spans="1:4" s="2" customFormat="1" ht="27" customHeight="1">
      <c r="A44" s="365">
        <v>5</v>
      </c>
      <c r="B44" s="134" t="s">
        <v>199</v>
      </c>
      <c r="C44" s="418">
        <v>0</v>
      </c>
      <c r="D44" s="418">
        <v>0</v>
      </c>
    </row>
    <row r="45" spans="1:4" s="2" customFormat="1" ht="27" customHeight="1">
      <c r="A45" s="664" t="s">
        <v>205</v>
      </c>
      <c r="B45" s="664"/>
      <c r="C45" s="664" t="s">
        <v>457</v>
      </c>
      <c r="D45" s="664"/>
    </row>
    <row r="46" spans="1:4" s="70" customFormat="1" ht="15" customHeight="1">
      <c r="A46" s="86"/>
      <c r="B46" s="86"/>
      <c r="C46" s="136"/>
      <c r="D46" s="136"/>
    </row>
    <row r="47" spans="1:4" s="70" customFormat="1" ht="15" customHeight="1">
      <c r="A47" s="719" t="s">
        <v>137</v>
      </c>
      <c r="B47" s="719"/>
      <c r="C47" s="719"/>
      <c r="D47" s="719"/>
    </row>
    <row r="48" spans="1:4" s="137" customFormat="1" ht="102.75" customHeight="1">
      <c r="A48" s="658" t="s">
        <v>291</v>
      </c>
      <c r="B48" s="722"/>
      <c r="C48" s="722"/>
      <c r="D48" s="722"/>
    </row>
    <row r="49" spans="1:4" ht="156.75" customHeight="1">
      <c r="A49" s="658" t="s">
        <v>11</v>
      </c>
      <c r="B49" s="658"/>
      <c r="C49" s="658"/>
      <c r="D49" s="658"/>
    </row>
    <row r="50" spans="1:4" ht="42" customHeight="1">
      <c r="A50" s="719" t="s">
        <v>155</v>
      </c>
      <c r="B50" s="719"/>
      <c r="C50" s="719"/>
      <c r="D50" s="719"/>
    </row>
    <row r="51" spans="1:4" ht="36.75" customHeight="1">
      <c r="A51" s="719" t="s">
        <v>131</v>
      </c>
      <c r="B51" s="719"/>
      <c r="C51" s="719"/>
      <c r="D51" s="719"/>
    </row>
    <row r="52" spans="1:4" ht="19.5" customHeight="1">
      <c r="A52" s="74"/>
      <c r="B52" s="74"/>
      <c r="C52" s="74"/>
      <c r="D52" s="74"/>
    </row>
    <row r="53" spans="1:2" ht="15.75" customHeight="1">
      <c r="A53" s="717" t="s">
        <v>566</v>
      </c>
      <c r="B53" s="718"/>
    </row>
    <row r="54" spans="1:2" ht="15.75" customHeight="1">
      <c r="A54" s="718" t="s">
        <v>201</v>
      </c>
      <c r="B54" s="718"/>
    </row>
  </sheetData>
  <sheetProtection selectLockedCells="1" selectUnlockedCells="1"/>
  <mergeCells count="32">
    <mergeCell ref="A1:D1"/>
    <mergeCell ref="A3:B3"/>
    <mergeCell ref="C3:D3"/>
    <mergeCell ref="A5:B5"/>
    <mergeCell ref="C5:D5"/>
    <mergeCell ref="A10:D10"/>
    <mergeCell ref="A8:D8"/>
    <mergeCell ref="A11:D11"/>
    <mergeCell ref="C13:D13"/>
    <mergeCell ref="A7:D7"/>
    <mergeCell ref="A54:B54"/>
    <mergeCell ref="A13:A14"/>
    <mergeCell ref="B13:B14"/>
    <mergeCell ref="A48:D48"/>
    <mergeCell ref="A49:D49"/>
    <mergeCell ref="A22:B22"/>
    <mergeCell ref="C22:D22"/>
    <mergeCell ref="A23:D23"/>
    <mergeCell ref="A16:D16"/>
    <mergeCell ref="A47:D47"/>
    <mergeCell ref="A51:D51"/>
    <mergeCell ref="A38:B38"/>
    <mergeCell ref="C38:D38"/>
    <mergeCell ref="A39:D39"/>
    <mergeCell ref="A45:B45"/>
    <mergeCell ref="A53:B53"/>
    <mergeCell ref="A50:D50"/>
    <mergeCell ref="A29:D29"/>
    <mergeCell ref="A31:B31"/>
    <mergeCell ref="C31:D31"/>
    <mergeCell ref="A32:D32"/>
    <mergeCell ref="C45:D45"/>
  </mergeCells>
  <printOptions horizontalCentered="1"/>
  <pageMargins left="0.7875" right="0.7875" top="0.7875000000000001" bottom="0.7875" header="0.5118055555555556" footer="0.5118055555555556"/>
  <pageSetup horizontalDpi="600" verticalDpi="600" orientation="portrait" paperSize="9" scale="96" r:id="rId1"/>
  <rowBreaks count="1" manualBreakCount="1">
    <brk id="31" max="3" man="1"/>
  </rowBreaks>
</worksheet>
</file>

<file path=xl/worksheets/sheet7.xml><?xml version="1.0" encoding="utf-8"?>
<worksheet xmlns="http://schemas.openxmlformats.org/spreadsheetml/2006/main" xmlns:r="http://schemas.openxmlformats.org/officeDocument/2006/relationships">
  <dimension ref="A1:IV118"/>
  <sheetViews>
    <sheetView view="pageBreakPreview" zoomScale="80" zoomScaleNormal="70" zoomScaleSheetLayoutView="80" zoomScalePageLayoutView="0" workbookViewId="0" topLeftCell="A1">
      <selection activeCell="C117" sqref="C117"/>
    </sheetView>
  </sheetViews>
  <sheetFormatPr defaultColWidth="9.140625" defaultRowHeight="12.75"/>
  <cols>
    <col min="1" max="1" width="22.8515625" style="70" customWidth="1"/>
    <col min="2" max="9" width="21.8515625" style="70" customWidth="1"/>
    <col min="10" max="10" width="14.28125" style="70" customWidth="1"/>
    <col min="11" max="11" width="10.00390625" style="70" customWidth="1"/>
    <col min="12" max="12" width="13.00390625" style="70" customWidth="1"/>
    <col min="13" max="13" width="10.00390625" style="70" bestFit="1" customWidth="1"/>
    <col min="14" max="14" width="14.00390625" style="70" customWidth="1"/>
    <col min="15" max="15" width="10.00390625" style="70" bestFit="1" customWidth="1"/>
    <col min="16" max="16384" width="9.140625" style="70" customWidth="1"/>
  </cols>
  <sheetData>
    <row r="1" spans="1:9" s="2" customFormat="1" ht="22.5" customHeight="1">
      <c r="A1" s="728" t="s">
        <v>265</v>
      </c>
      <c r="B1" s="728"/>
      <c r="C1" s="728"/>
      <c r="D1" s="728"/>
      <c r="E1" s="728"/>
      <c r="F1" s="728"/>
      <c r="G1" s="728"/>
      <c r="H1" s="728"/>
      <c r="I1" s="728"/>
    </row>
    <row r="3" spans="1:9" ht="14.25">
      <c r="A3" s="139" t="s">
        <v>197</v>
      </c>
      <c r="B3" s="627" t="s">
        <v>449</v>
      </c>
      <c r="C3" s="653"/>
      <c r="D3" s="653"/>
      <c r="E3" s="653"/>
      <c r="F3" s="653"/>
      <c r="G3" s="653"/>
      <c r="H3" s="653"/>
      <c r="I3" s="653"/>
    </row>
    <row r="4" ht="14.25">
      <c r="A4" s="95"/>
    </row>
    <row r="5" spans="1:9" ht="14.25">
      <c r="A5" s="139" t="s">
        <v>198</v>
      </c>
      <c r="B5" s="627" t="s">
        <v>450</v>
      </c>
      <c r="C5" s="653"/>
      <c r="D5" s="653"/>
      <c r="E5" s="653"/>
      <c r="F5" s="653"/>
      <c r="G5" s="653"/>
      <c r="H5" s="653"/>
      <c r="I5" s="653"/>
    </row>
    <row r="7" spans="1:9" s="76" customFormat="1" ht="69.75" customHeight="1">
      <c r="A7" s="729" t="s">
        <v>45</v>
      </c>
      <c r="B7" s="730"/>
      <c r="C7" s="730"/>
      <c r="D7" s="730"/>
      <c r="E7" s="730"/>
      <c r="F7" s="730"/>
      <c r="G7" s="730"/>
      <c r="H7" s="730"/>
      <c r="I7" s="730"/>
    </row>
    <row r="8" spans="1:9" s="79" customFormat="1" ht="60" customHeight="1">
      <c r="A8" s="731" t="s">
        <v>12</v>
      </c>
      <c r="B8" s="732"/>
      <c r="C8" s="732"/>
      <c r="D8" s="732"/>
      <c r="E8" s="732"/>
      <c r="F8" s="732"/>
      <c r="G8" s="732"/>
      <c r="H8" s="732"/>
      <c r="I8" s="732"/>
    </row>
    <row r="9" spans="1:9" ht="12.75">
      <c r="A9" s="140"/>
      <c r="B9" s="141"/>
      <c r="C9" s="141"/>
      <c r="D9" s="141"/>
      <c r="E9" s="141"/>
      <c r="F9" s="141"/>
      <c r="G9" s="141"/>
      <c r="H9" s="141"/>
      <c r="I9" s="141"/>
    </row>
    <row r="10" spans="1:9" s="2" customFormat="1" ht="38.25" customHeight="1">
      <c r="A10" s="648" t="s">
        <v>367</v>
      </c>
      <c r="B10" s="648"/>
      <c r="C10" s="648"/>
      <c r="D10" s="648"/>
      <c r="E10" s="648"/>
      <c r="F10" s="648"/>
      <c r="G10" s="648"/>
      <c r="H10" s="648"/>
      <c r="I10" s="648"/>
    </row>
    <row r="11" spans="1:9" s="2" customFormat="1" ht="15">
      <c r="A11" s="92"/>
      <c r="B11" s="92"/>
      <c r="C11" s="92"/>
      <c r="D11" s="92"/>
      <c r="E11" s="92"/>
      <c r="F11" s="92"/>
      <c r="G11" s="92"/>
      <c r="H11" s="92"/>
      <c r="I11" s="92"/>
    </row>
    <row r="12" spans="1:14" s="138" customFormat="1" ht="174.75" customHeight="1">
      <c r="A12" s="733" t="s">
        <v>3</v>
      </c>
      <c r="B12" s="734"/>
      <c r="C12" s="734"/>
      <c r="D12" s="734"/>
      <c r="E12" s="734"/>
      <c r="F12" s="734"/>
      <c r="G12" s="734"/>
      <c r="H12" s="734"/>
      <c r="I12" s="734"/>
      <c r="J12" s="6"/>
      <c r="K12" s="6"/>
      <c r="L12" s="6"/>
      <c r="M12" s="6"/>
      <c r="N12" s="6"/>
    </row>
    <row r="13" spans="1:14" s="138" customFormat="1" ht="15.75" customHeight="1">
      <c r="A13" s="735" t="s">
        <v>261</v>
      </c>
      <c r="B13" s="735"/>
      <c r="C13" s="735"/>
      <c r="D13" s="735"/>
      <c r="E13" s="735"/>
      <c r="F13" s="735"/>
      <c r="G13" s="735"/>
      <c r="H13" s="735"/>
      <c r="I13" s="735"/>
      <c r="J13" s="6"/>
      <c r="K13" s="6"/>
      <c r="L13" s="6"/>
      <c r="M13" s="6"/>
      <c r="N13" s="6"/>
    </row>
    <row r="14" spans="1:14" s="138" customFormat="1" ht="26.25" customHeight="1">
      <c r="A14" s="735" t="s">
        <v>2</v>
      </c>
      <c r="B14" s="735"/>
      <c r="C14" s="735"/>
      <c r="D14" s="735"/>
      <c r="E14" s="735"/>
      <c r="F14" s="735"/>
      <c r="G14" s="735"/>
      <c r="H14" s="735"/>
      <c r="I14" s="735"/>
      <c r="J14" s="6"/>
      <c r="K14" s="6"/>
      <c r="L14" s="6"/>
      <c r="M14" s="6"/>
      <c r="N14" s="6"/>
    </row>
    <row r="15" spans="1:14" s="138" customFormat="1" ht="12.75">
      <c r="A15" s="142"/>
      <c r="B15" s="143"/>
      <c r="C15" s="143"/>
      <c r="D15" s="143"/>
      <c r="E15" s="143"/>
      <c r="F15" s="143"/>
      <c r="G15" s="143"/>
      <c r="H15" s="143"/>
      <c r="I15" s="143"/>
      <c r="J15" s="6"/>
      <c r="K15" s="6"/>
      <c r="L15" s="6"/>
      <c r="M15" s="6"/>
      <c r="N15" s="6"/>
    </row>
    <row r="16" spans="1:8" s="6" customFormat="1" ht="68.25" customHeight="1">
      <c r="A16" s="625" t="s">
        <v>162</v>
      </c>
      <c r="B16" s="625" t="s">
        <v>163</v>
      </c>
      <c r="C16" s="625" t="s">
        <v>13</v>
      </c>
      <c r="D16" s="625"/>
      <c r="E16" s="625" t="s">
        <v>14</v>
      </c>
      <c r="F16" s="625"/>
      <c r="G16" s="625" t="s">
        <v>15</v>
      </c>
      <c r="H16" s="144"/>
    </row>
    <row r="17" spans="1:8" s="6" customFormat="1" ht="51" customHeight="1">
      <c r="A17" s="625"/>
      <c r="B17" s="625"/>
      <c r="C17" s="625" t="s">
        <v>164</v>
      </c>
      <c r="D17" s="625" t="s">
        <v>165</v>
      </c>
      <c r="E17" s="625" t="s">
        <v>164</v>
      </c>
      <c r="F17" s="625" t="s">
        <v>165</v>
      </c>
      <c r="G17" s="625"/>
      <c r="H17" s="144"/>
    </row>
    <row r="18" spans="1:8" s="6" customFormat="1" ht="18" customHeight="1">
      <c r="A18" s="625"/>
      <c r="B18" s="625"/>
      <c r="C18" s="625"/>
      <c r="D18" s="625"/>
      <c r="E18" s="625"/>
      <c r="F18" s="625"/>
      <c r="G18" s="625"/>
      <c r="H18" s="145"/>
    </row>
    <row r="19" spans="1:8" s="7" customFormat="1" ht="12.75">
      <c r="A19" s="124">
        <v>1</v>
      </c>
      <c r="B19" s="124">
        <v>2</v>
      </c>
      <c r="C19" s="124">
        <v>3</v>
      </c>
      <c r="D19" s="124">
        <v>4</v>
      </c>
      <c r="E19" s="124">
        <v>5</v>
      </c>
      <c r="F19" s="124">
        <v>6</v>
      </c>
      <c r="G19" s="124">
        <v>7</v>
      </c>
      <c r="H19" s="146"/>
    </row>
    <row r="20" spans="1:8" s="7" customFormat="1" ht="12.75">
      <c r="A20" s="737" t="s">
        <v>252</v>
      </c>
      <c r="B20" s="738"/>
      <c r="C20" s="738"/>
      <c r="D20" s="738"/>
      <c r="E20" s="738"/>
      <c r="F20" s="738"/>
      <c r="G20" s="739"/>
      <c r="H20" s="146"/>
    </row>
    <row r="21" spans="1:8" s="7" customFormat="1" ht="12.75">
      <c r="A21" s="373" t="s">
        <v>467</v>
      </c>
      <c r="B21" s="740" t="s">
        <v>460</v>
      </c>
      <c r="C21" s="388">
        <v>107</v>
      </c>
      <c r="D21" s="388">
        <v>92</v>
      </c>
      <c r="E21" s="389">
        <f>E22+E23</f>
        <v>553519255.47</v>
      </c>
      <c r="F21" s="389">
        <f>F22+F23</f>
        <v>481385736.12</v>
      </c>
      <c r="G21" s="389">
        <f>G22+G23</f>
        <v>238584428.63</v>
      </c>
      <c r="H21" s="146"/>
    </row>
    <row r="22" spans="1:8" s="7" customFormat="1" ht="12.75">
      <c r="A22" s="373" t="s">
        <v>454</v>
      </c>
      <c r="B22" s="741"/>
      <c r="C22" s="346">
        <v>31</v>
      </c>
      <c r="D22" s="346">
        <v>28</v>
      </c>
      <c r="E22" s="374">
        <v>406497219.47</v>
      </c>
      <c r="F22" s="372">
        <v>381009321.12</v>
      </c>
      <c r="G22" s="372">
        <v>174551645.75</v>
      </c>
      <c r="H22" s="146"/>
    </row>
    <row r="23" spans="1:8" s="7" customFormat="1" ht="69" customHeight="1">
      <c r="A23" s="373" t="s">
        <v>455</v>
      </c>
      <c r="B23" s="742"/>
      <c r="C23" s="346">
        <v>76</v>
      </c>
      <c r="D23" s="346">
        <v>64</v>
      </c>
      <c r="E23" s="372">
        <v>147022036</v>
      </c>
      <c r="F23" s="372">
        <v>100376415</v>
      </c>
      <c r="G23" s="375">
        <v>64032782.88</v>
      </c>
      <c r="H23" s="146"/>
    </row>
    <row r="24" spans="1:8" s="7" customFormat="1" ht="12.75">
      <c r="A24" s="373" t="s">
        <v>456</v>
      </c>
      <c r="B24" s="373" t="s">
        <v>457</v>
      </c>
      <c r="C24" s="373">
        <v>0</v>
      </c>
      <c r="D24" s="373">
        <v>0</v>
      </c>
      <c r="E24" s="373">
        <v>0</v>
      </c>
      <c r="F24" s="373">
        <v>0</v>
      </c>
      <c r="G24" s="373">
        <v>0</v>
      </c>
      <c r="H24" s="146"/>
    </row>
    <row r="25" spans="1:8" ht="12.75" customHeight="1">
      <c r="A25" s="82" t="s">
        <v>205</v>
      </c>
      <c r="B25" s="743"/>
      <c r="C25" s="744"/>
      <c r="D25" s="744"/>
      <c r="E25" s="744"/>
      <c r="F25" s="744"/>
      <c r="G25" s="745"/>
      <c r="H25" s="69"/>
    </row>
    <row r="26" spans="1:8" s="7" customFormat="1" ht="12.75">
      <c r="A26" s="737" t="s">
        <v>253</v>
      </c>
      <c r="B26" s="738"/>
      <c r="C26" s="738"/>
      <c r="D26" s="738"/>
      <c r="E26" s="738"/>
      <c r="F26" s="738"/>
      <c r="G26" s="739"/>
      <c r="H26" s="146"/>
    </row>
    <row r="27" spans="1:8" s="7" customFormat="1" ht="12.75">
      <c r="A27" s="376" t="s">
        <v>458</v>
      </c>
      <c r="B27" s="346"/>
      <c r="C27" s="377">
        <f>SUM(C28:C31)</f>
        <v>8</v>
      </c>
      <c r="D27" s="377">
        <f>SUM(D28:D31)</f>
        <v>8</v>
      </c>
      <c r="E27" s="378">
        <f>SUM(E28:E31)</f>
        <v>15621465.01</v>
      </c>
      <c r="F27" s="378">
        <f>SUM(F28:F31)</f>
        <v>6158101.52</v>
      </c>
      <c r="G27" s="378">
        <f>SUM(G28:G31)</f>
        <v>2439623.25</v>
      </c>
      <c r="H27" s="146"/>
    </row>
    <row r="28" spans="1:8" s="7" customFormat="1" ht="12.75" customHeight="1">
      <c r="A28" s="376" t="s">
        <v>459</v>
      </c>
      <c r="B28" s="740" t="s">
        <v>460</v>
      </c>
      <c r="C28" s="379">
        <v>0</v>
      </c>
      <c r="D28" s="379">
        <v>0</v>
      </c>
      <c r="E28" s="380">
        <v>0</v>
      </c>
      <c r="F28" s="381">
        <v>0</v>
      </c>
      <c r="G28" s="382">
        <v>0</v>
      </c>
      <c r="H28" s="146"/>
    </row>
    <row r="29" spans="1:8" s="7" customFormat="1" ht="12.75">
      <c r="A29" s="376" t="s">
        <v>69</v>
      </c>
      <c r="B29" s="741"/>
      <c r="C29" s="383">
        <v>8</v>
      </c>
      <c r="D29" s="383">
        <v>8</v>
      </c>
      <c r="E29" s="380">
        <v>15621465.01</v>
      </c>
      <c r="F29" s="381">
        <v>6158101.52</v>
      </c>
      <c r="G29" s="380">
        <v>2439623.25</v>
      </c>
      <c r="H29" s="146"/>
    </row>
    <row r="30" spans="1:8" s="7" customFormat="1" ht="33.75" customHeight="1">
      <c r="A30" s="376" t="s">
        <v>461</v>
      </c>
      <c r="B30" s="741"/>
      <c r="C30" s="383">
        <v>0</v>
      </c>
      <c r="D30" s="383">
        <v>0</v>
      </c>
      <c r="E30" s="390">
        <v>0</v>
      </c>
      <c r="F30" s="391">
        <v>0</v>
      </c>
      <c r="G30" s="391">
        <v>0</v>
      </c>
      <c r="H30" s="146"/>
    </row>
    <row r="31" spans="1:8" s="7" customFormat="1" ht="36" customHeight="1">
      <c r="A31" s="376" t="s">
        <v>71</v>
      </c>
      <c r="B31" s="742"/>
      <c r="C31" s="383">
        <v>0</v>
      </c>
      <c r="D31" s="383">
        <v>0</v>
      </c>
      <c r="E31" s="391">
        <v>0</v>
      </c>
      <c r="F31" s="391">
        <v>0</v>
      </c>
      <c r="G31" s="391">
        <v>0</v>
      </c>
      <c r="H31" s="146"/>
    </row>
    <row r="32" spans="1:8" ht="12.75">
      <c r="A32" s="82" t="s">
        <v>205</v>
      </c>
      <c r="B32" s="757" t="s">
        <v>462</v>
      </c>
      <c r="C32" s="758"/>
      <c r="D32" s="758"/>
      <c r="E32" s="758"/>
      <c r="F32" s="758"/>
      <c r="G32" s="759"/>
      <c r="H32" s="69"/>
    </row>
    <row r="33" spans="1:8" s="7" customFormat="1" ht="12.75">
      <c r="A33" s="737" t="s">
        <v>255</v>
      </c>
      <c r="B33" s="738"/>
      <c r="C33" s="738"/>
      <c r="D33" s="738"/>
      <c r="E33" s="738"/>
      <c r="F33" s="738"/>
      <c r="G33" s="739"/>
      <c r="H33" s="146"/>
    </row>
    <row r="34" spans="1:8" s="7" customFormat="1" ht="19.5" customHeight="1">
      <c r="A34" s="376" t="s">
        <v>463</v>
      </c>
      <c r="B34" s="740" t="s">
        <v>464</v>
      </c>
      <c r="C34" s="384">
        <f>C35+C36</f>
        <v>225</v>
      </c>
      <c r="D34" s="384">
        <f>D35+D36</f>
        <v>222</v>
      </c>
      <c r="E34" s="385">
        <f>E35+E36</f>
        <v>187040486.23</v>
      </c>
      <c r="F34" s="385">
        <f>F35+F36</f>
        <v>121584776.27</v>
      </c>
      <c r="G34" s="385">
        <f>G35+G36</f>
        <v>72077726.33</v>
      </c>
      <c r="H34" s="146"/>
    </row>
    <row r="35" spans="1:8" s="7" customFormat="1" ht="21" customHeight="1">
      <c r="A35" s="376" t="s">
        <v>465</v>
      </c>
      <c r="B35" s="741" t="s">
        <v>464</v>
      </c>
      <c r="C35" s="386">
        <v>222</v>
      </c>
      <c r="D35" s="386">
        <v>219</v>
      </c>
      <c r="E35" s="387">
        <v>180523041.23</v>
      </c>
      <c r="F35" s="387">
        <v>115702169.75</v>
      </c>
      <c r="G35" s="387">
        <v>70950915.62</v>
      </c>
      <c r="H35" s="146"/>
    </row>
    <row r="36" spans="1:8" s="7" customFormat="1" ht="66.75" customHeight="1">
      <c r="A36" s="376" t="s">
        <v>466</v>
      </c>
      <c r="B36" s="741" t="s">
        <v>464</v>
      </c>
      <c r="C36" s="386">
        <v>3</v>
      </c>
      <c r="D36" s="386">
        <v>3</v>
      </c>
      <c r="E36" s="387">
        <v>6517445</v>
      </c>
      <c r="F36" s="387">
        <v>5882606.52</v>
      </c>
      <c r="G36" s="387">
        <v>1126810.71</v>
      </c>
      <c r="H36" s="146"/>
    </row>
    <row r="37" spans="1:8" s="7" customFormat="1" ht="12.75">
      <c r="A37" s="82" t="s">
        <v>205</v>
      </c>
      <c r="B37" s="743"/>
      <c r="C37" s="744"/>
      <c r="D37" s="744"/>
      <c r="E37" s="744"/>
      <c r="F37" s="744"/>
      <c r="G37" s="745"/>
      <c r="H37" s="146"/>
    </row>
    <row r="38" spans="1:8" s="7" customFormat="1" ht="12.75">
      <c r="A38" s="737" t="s">
        <v>259</v>
      </c>
      <c r="B38" s="738"/>
      <c r="C38" s="738"/>
      <c r="D38" s="738"/>
      <c r="E38" s="738"/>
      <c r="F38" s="738"/>
      <c r="G38" s="739"/>
      <c r="H38" s="146"/>
    </row>
    <row r="39" spans="1:8" s="7" customFormat="1" ht="12.75">
      <c r="A39" s="82" t="s">
        <v>473</v>
      </c>
      <c r="B39" s="419"/>
      <c r="C39" s="419">
        <f>C40+C41+C42+C43+C44+C45</f>
        <v>2</v>
      </c>
      <c r="D39" s="419">
        <f>D40+D41+D42+D43+D44+D45</f>
        <v>2</v>
      </c>
      <c r="E39" s="420">
        <f>E40+E41+E42+E43+E44+E45</f>
        <v>1678486.45</v>
      </c>
      <c r="F39" s="420">
        <f>F40+F41+F42+F43+F44+F45</f>
        <v>1178462.52</v>
      </c>
      <c r="G39" s="420">
        <f>G40+G41+G42+G43+G44+G45</f>
        <v>136269.03</v>
      </c>
      <c r="H39" s="146"/>
    </row>
    <row r="40" spans="1:8" s="7" customFormat="1" ht="105.75" customHeight="1">
      <c r="A40" s="82" t="s">
        <v>474</v>
      </c>
      <c r="B40" s="421" t="s">
        <v>464</v>
      </c>
      <c r="C40" s="419">
        <v>0</v>
      </c>
      <c r="D40" s="419">
        <v>0</v>
      </c>
      <c r="E40" s="420">
        <v>0</v>
      </c>
      <c r="F40" s="420">
        <v>0</v>
      </c>
      <c r="G40" s="420">
        <v>0</v>
      </c>
      <c r="H40" s="146"/>
    </row>
    <row r="41" spans="1:8" s="7" customFormat="1" ht="105.75" customHeight="1">
      <c r="A41" s="82" t="s">
        <v>475</v>
      </c>
      <c r="B41" s="421" t="s">
        <v>464</v>
      </c>
      <c r="C41" s="419">
        <v>0</v>
      </c>
      <c r="D41" s="419">
        <v>0</v>
      </c>
      <c r="E41" s="420">
        <v>0</v>
      </c>
      <c r="F41" s="420">
        <v>0</v>
      </c>
      <c r="G41" s="420">
        <v>0</v>
      </c>
      <c r="H41" s="146"/>
    </row>
    <row r="42" spans="1:8" s="7" customFormat="1" ht="108" customHeight="1">
      <c r="A42" s="82" t="s">
        <v>476</v>
      </c>
      <c r="B42" s="421" t="s">
        <v>464</v>
      </c>
      <c r="C42" s="419">
        <v>1</v>
      </c>
      <c r="D42" s="419">
        <v>1</v>
      </c>
      <c r="E42" s="420">
        <v>889292</v>
      </c>
      <c r="F42" s="420">
        <v>671144.1</v>
      </c>
      <c r="G42" s="420">
        <v>58269.03</v>
      </c>
      <c r="H42" s="146"/>
    </row>
    <row r="43" spans="1:8" s="7" customFormat="1" ht="90">
      <c r="A43" s="82" t="s">
        <v>477</v>
      </c>
      <c r="B43" s="421" t="s">
        <v>464</v>
      </c>
      <c r="C43" s="419">
        <v>0</v>
      </c>
      <c r="D43" s="419">
        <v>0</v>
      </c>
      <c r="E43" s="420">
        <v>0</v>
      </c>
      <c r="F43" s="420">
        <v>0</v>
      </c>
      <c r="G43" s="420">
        <v>0</v>
      </c>
      <c r="H43" s="146"/>
    </row>
    <row r="44" spans="1:8" s="7" customFormat="1" ht="105.75" customHeight="1">
      <c r="A44" s="82" t="s">
        <v>478</v>
      </c>
      <c r="B44" s="421" t="s">
        <v>464</v>
      </c>
      <c r="C44" s="419">
        <v>0</v>
      </c>
      <c r="D44" s="419">
        <v>0</v>
      </c>
      <c r="E44" s="420">
        <v>0</v>
      </c>
      <c r="F44" s="420">
        <v>0</v>
      </c>
      <c r="G44" s="420">
        <v>0</v>
      </c>
      <c r="H44" s="146"/>
    </row>
    <row r="45" spans="1:8" s="7" customFormat="1" ht="102" customHeight="1">
      <c r="A45" s="82" t="s">
        <v>479</v>
      </c>
      <c r="B45" s="421" t="s">
        <v>464</v>
      </c>
      <c r="C45" s="422">
        <v>1</v>
      </c>
      <c r="D45" s="422">
        <v>1</v>
      </c>
      <c r="E45" s="391">
        <v>789194.45</v>
      </c>
      <c r="F45" s="391">
        <v>507318.42</v>
      </c>
      <c r="G45" s="391">
        <v>78000</v>
      </c>
      <c r="H45" s="146"/>
    </row>
    <row r="46" spans="1:8" s="7" customFormat="1" ht="54.75" customHeight="1">
      <c r="A46" s="82" t="s">
        <v>205</v>
      </c>
      <c r="B46" s="622" t="s">
        <v>480</v>
      </c>
      <c r="C46" s="764"/>
      <c r="D46" s="764"/>
      <c r="E46" s="764"/>
      <c r="F46" s="764"/>
      <c r="G46" s="765"/>
      <c r="H46" s="146"/>
    </row>
    <row r="47" spans="1:8" ht="15" customHeight="1">
      <c r="A47" s="756"/>
      <c r="B47" s="756"/>
      <c r="C47" s="756"/>
      <c r="D47" s="756"/>
      <c r="E47" s="756"/>
      <c r="F47" s="756"/>
      <c r="G47" s="756"/>
      <c r="H47" s="69"/>
    </row>
    <row r="49" spans="1:9" s="2" customFormat="1" ht="32.25" customHeight="1">
      <c r="A49" s="648" t="s">
        <v>368</v>
      </c>
      <c r="B49" s="648"/>
      <c r="C49" s="648"/>
      <c r="D49" s="648"/>
      <c r="E49" s="648"/>
      <c r="F49" s="648"/>
      <c r="G49" s="648"/>
      <c r="H49" s="648"/>
      <c r="I49" s="648"/>
    </row>
    <row r="50" spans="1:9" s="2" customFormat="1" ht="15">
      <c r="A50" s="92"/>
      <c r="B50" s="92"/>
      <c r="C50" s="92"/>
      <c r="D50" s="92"/>
      <c r="E50" s="92"/>
      <c r="F50" s="92"/>
      <c r="G50" s="92"/>
      <c r="H50" s="92"/>
      <c r="I50" s="92"/>
    </row>
    <row r="51" spans="1:9" s="79" customFormat="1" ht="54.75" customHeight="1">
      <c r="A51" s="766" t="s">
        <v>147</v>
      </c>
      <c r="B51" s="766"/>
      <c r="C51" s="766"/>
      <c r="D51" s="766"/>
      <c r="E51" s="766"/>
      <c r="F51" s="766"/>
      <c r="G51" s="766"/>
      <c r="H51" s="766"/>
      <c r="I51" s="766"/>
    </row>
    <row r="52" spans="1:9" s="79" customFormat="1" ht="171.75" customHeight="1">
      <c r="A52" s="755" t="s">
        <v>1</v>
      </c>
      <c r="B52" s="755"/>
      <c r="C52" s="755"/>
      <c r="D52" s="755"/>
      <c r="E52" s="755"/>
      <c r="F52" s="755"/>
      <c r="G52" s="755"/>
      <c r="H52" s="755"/>
      <c r="I52" s="755"/>
    </row>
    <row r="53" spans="1:9" s="79" customFormat="1" ht="12.75" customHeight="1">
      <c r="A53" s="754" t="s">
        <v>261</v>
      </c>
      <c r="B53" s="754"/>
      <c r="C53" s="754"/>
      <c r="D53" s="754"/>
      <c r="E53" s="754"/>
      <c r="F53" s="754"/>
      <c r="G53" s="754"/>
      <c r="H53" s="754"/>
      <c r="I53" s="754"/>
    </row>
    <row r="54" spans="1:9" s="79" customFormat="1" ht="27" customHeight="1">
      <c r="A54" s="754" t="s">
        <v>2</v>
      </c>
      <c r="B54" s="754"/>
      <c r="C54" s="754"/>
      <c r="D54" s="754"/>
      <c r="E54" s="754"/>
      <c r="F54" s="754"/>
      <c r="G54" s="754"/>
      <c r="H54" s="754"/>
      <c r="I54" s="754"/>
    </row>
    <row r="55" spans="1:6" s="79" customFormat="1" ht="12.75" customHeight="1">
      <c r="A55" s="147"/>
      <c r="B55" s="147"/>
      <c r="C55" s="147"/>
      <c r="D55" s="148"/>
      <c r="E55" s="148"/>
      <c r="F55" s="148"/>
    </row>
    <row r="56" spans="1:9" ht="24.75" customHeight="1">
      <c r="A56" s="625" t="s">
        <v>167</v>
      </c>
      <c r="B56" s="625" t="s">
        <v>148</v>
      </c>
      <c r="C56" s="625"/>
      <c r="D56" s="625" t="s">
        <v>149</v>
      </c>
      <c r="E56" s="625"/>
      <c r="F56" s="750" t="s">
        <v>150</v>
      </c>
      <c r="G56" s="751"/>
      <c r="H56" s="751"/>
      <c r="I56" s="752"/>
    </row>
    <row r="57" spans="1:9" ht="27" customHeight="1">
      <c r="A57" s="625"/>
      <c r="B57" s="625"/>
      <c r="C57" s="625"/>
      <c r="D57" s="625"/>
      <c r="E57" s="625"/>
      <c r="F57" s="625" t="s">
        <v>168</v>
      </c>
      <c r="G57" s="750" t="s">
        <v>169</v>
      </c>
      <c r="H57" s="751"/>
      <c r="I57" s="752"/>
    </row>
    <row r="58" spans="1:9" ht="33.75" customHeight="1">
      <c r="A58" s="625"/>
      <c r="B58" s="625" t="s">
        <v>164</v>
      </c>
      <c r="C58" s="625" t="s">
        <v>165</v>
      </c>
      <c r="D58" s="625" t="s">
        <v>164</v>
      </c>
      <c r="E58" s="625" t="s">
        <v>165</v>
      </c>
      <c r="F58" s="625"/>
      <c r="G58" s="80" t="s">
        <v>117</v>
      </c>
      <c r="H58" s="80" t="s">
        <v>170</v>
      </c>
      <c r="I58" s="80" t="s">
        <v>171</v>
      </c>
    </row>
    <row r="59" spans="1:9" ht="35.25" customHeight="1">
      <c r="A59" s="625"/>
      <c r="B59" s="625"/>
      <c r="C59" s="625"/>
      <c r="D59" s="625"/>
      <c r="E59" s="625"/>
      <c r="F59" s="625"/>
      <c r="G59" s="80" t="s">
        <v>172</v>
      </c>
      <c r="H59" s="80" t="s">
        <v>172</v>
      </c>
      <c r="I59" s="80" t="s">
        <v>172</v>
      </c>
    </row>
    <row r="60" spans="1:9" ht="14.25" customHeight="1">
      <c r="A60" s="124">
        <v>1</v>
      </c>
      <c r="B60" s="149">
        <v>2</v>
      </c>
      <c r="C60" s="149">
        <v>3</v>
      </c>
      <c r="D60" s="149">
        <v>4</v>
      </c>
      <c r="E60" s="149">
        <v>5</v>
      </c>
      <c r="F60" s="149" t="s">
        <v>111</v>
      </c>
      <c r="G60" s="149">
        <v>7</v>
      </c>
      <c r="H60" s="149">
        <v>8</v>
      </c>
      <c r="I60" s="149">
        <v>9</v>
      </c>
    </row>
    <row r="61" spans="1:9" ht="14.25" customHeight="1">
      <c r="A61" s="737" t="s">
        <v>252</v>
      </c>
      <c r="B61" s="738"/>
      <c r="C61" s="738"/>
      <c r="D61" s="738"/>
      <c r="E61" s="738"/>
      <c r="F61" s="738"/>
      <c r="G61" s="738"/>
      <c r="H61" s="738"/>
      <c r="I61" s="739"/>
    </row>
    <row r="62" spans="1:256" ht="14.25" customHeight="1">
      <c r="A62" s="749" t="s">
        <v>151</v>
      </c>
      <c r="B62" s="749"/>
      <c r="C62" s="749"/>
      <c r="D62" s="749"/>
      <c r="E62" s="749"/>
      <c r="F62" s="749"/>
      <c r="G62" s="749"/>
      <c r="H62" s="749"/>
      <c r="I62" s="749"/>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spans="1:256" ht="12.75">
      <c r="A63" s="468" t="s">
        <v>166</v>
      </c>
      <c r="B63" s="469"/>
      <c r="C63" s="469"/>
      <c r="D63" s="469"/>
      <c r="E63" s="469"/>
      <c r="F63" s="469"/>
      <c r="G63" s="469"/>
      <c r="H63" s="469"/>
      <c r="I63" s="469"/>
      <c r="J63" s="454"/>
      <c r="K63" s="454"/>
      <c r="L63" s="454"/>
      <c r="M63" s="454"/>
      <c r="N63" s="454"/>
      <c r="O63" s="454"/>
      <c r="P63" s="454"/>
      <c r="Q63" s="454"/>
      <c r="R63" s="454"/>
      <c r="S63" s="454"/>
      <c r="T63" s="454"/>
      <c r="U63" s="454"/>
      <c r="V63" s="454"/>
      <c r="W63" s="454"/>
      <c r="X63" s="454"/>
      <c r="Y63" s="454"/>
      <c r="Z63" s="454"/>
      <c r="AA63" s="454"/>
      <c r="AB63" s="454"/>
      <c r="AC63" s="454"/>
      <c r="AD63" s="454"/>
      <c r="AE63" s="454"/>
      <c r="AF63" s="454"/>
      <c r="AG63" s="454"/>
      <c r="AH63" s="454"/>
      <c r="AI63" s="454"/>
      <c r="AJ63" s="454"/>
      <c r="AK63" s="454"/>
      <c r="AL63" s="454"/>
      <c r="AM63" s="454"/>
      <c r="AN63" s="454"/>
      <c r="AO63" s="454"/>
      <c r="AP63" s="454"/>
      <c r="AQ63" s="454"/>
      <c r="AR63" s="454"/>
      <c r="AS63" s="454"/>
      <c r="AT63" s="454"/>
      <c r="AU63" s="454"/>
      <c r="AV63" s="454"/>
      <c r="AW63" s="454"/>
      <c r="AX63" s="454"/>
      <c r="AY63" s="454"/>
      <c r="AZ63" s="454"/>
      <c r="BA63" s="454"/>
      <c r="BB63" s="454"/>
      <c r="BC63" s="454"/>
      <c r="BD63" s="454"/>
      <c r="BE63" s="454"/>
      <c r="BF63" s="454"/>
      <c r="BG63" s="454"/>
      <c r="BH63" s="454"/>
      <c r="BI63" s="454"/>
      <c r="BJ63" s="454"/>
      <c r="BK63" s="454"/>
      <c r="BL63" s="454"/>
      <c r="BM63" s="454"/>
      <c r="BN63" s="454"/>
      <c r="BO63" s="454"/>
      <c r="BP63" s="454"/>
      <c r="BQ63" s="454"/>
      <c r="BR63" s="454"/>
      <c r="BS63" s="454"/>
      <c r="BT63" s="454"/>
      <c r="BU63" s="454"/>
      <c r="BV63" s="454"/>
      <c r="BW63" s="454"/>
      <c r="BX63" s="454"/>
      <c r="BY63" s="454"/>
      <c r="BZ63" s="454"/>
      <c r="CA63" s="454"/>
      <c r="CB63" s="454"/>
      <c r="CC63" s="454"/>
      <c r="CD63" s="454"/>
      <c r="CE63" s="454"/>
      <c r="CF63" s="454"/>
      <c r="CG63" s="454"/>
      <c r="CH63" s="454"/>
      <c r="CI63" s="454"/>
      <c r="CJ63" s="454"/>
      <c r="CK63" s="454"/>
      <c r="CL63" s="454"/>
      <c r="CM63" s="454"/>
      <c r="CN63" s="454"/>
      <c r="CO63" s="454"/>
      <c r="CP63" s="454"/>
      <c r="CQ63" s="454"/>
      <c r="CR63" s="454"/>
      <c r="CS63" s="454"/>
      <c r="CT63" s="454"/>
      <c r="CU63" s="454"/>
      <c r="CV63" s="454"/>
      <c r="CW63" s="454"/>
      <c r="CX63" s="454"/>
      <c r="CY63" s="454"/>
      <c r="CZ63" s="454"/>
      <c r="DA63" s="454"/>
      <c r="DB63" s="454"/>
      <c r="DC63" s="454"/>
      <c r="DD63" s="454"/>
      <c r="DE63" s="454"/>
      <c r="DF63" s="454"/>
      <c r="DG63" s="454"/>
      <c r="DH63" s="454"/>
      <c r="DI63" s="454"/>
      <c r="DJ63" s="454"/>
      <c r="DK63" s="454"/>
      <c r="DL63" s="454"/>
      <c r="DM63" s="454"/>
      <c r="DN63" s="454"/>
      <c r="DO63" s="454"/>
      <c r="DP63" s="454"/>
      <c r="DQ63" s="454"/>
      <c r="DR63" s="454"/>
      <c r="DS63" s="454"/>
      <c r="DT63" s="454"/>
      <c r="DU63" s="454"/>
      <c r="DV63" s="454"/>
      <c r="DW63" s="454"/>
      <c r="DX63" s="454"/>
      <c r="DY63" s="454"/>
      <c r="DZ63" s="454"/>
      <c r="EA63" s="454"/>
      <c r="EB63" s="454"/>
      <c r="EC63" s="454"/>
      <c r="ED63" s="454"/>
      <c r="EE63" s="454"/>
      <c r="EF63" s="454"/>
      <c r="EG63" s="454"/>
      <c r="EH63" s="454"/>
      <c r="EI63" s="454"/>
      <c r="EJ63" s="454"/>
      <c r="EK63" s="454"/>
      <c r="EL63" s="454"/>
      <c r="EM63" s="454"/>
      <c r="EN63" s="454"/>
      <c r="EO63" s="454"/>
      <c r="EP63" s="454"/>
      <c r="EQ63" s="454"/>
      <c r="ER63" s="454"/>
      <c r="ES63" s="454"/>
      <c r="ET63" s="454"/>
      <c r="EU63" s="454"/>
      <c r="EV63" s="454"/>
      <c r="EW63" s="454"/>
      <c r="EX63" s="454"/>
      <c r="EY63" s="454"/>
      <c r="EZ63" s="454"/>
      <c r="FA63" s="454"/>
      <c r="FB63" s="454"/>
      <c r="FC63" s="454"/>
      <c r="FD63" s="454"/>
      <c r="FE63" s="454"/>
      <c r="FF63" s="454"/>
      <c r="FG63" s="454"/>
      <c r="FH63" s="454"/>
      <c r="FI63" s="454"/>
      <c r="FJ63" s="454"/>
      <c r="FK63" s="454"/>
      <c r="FL63" s="454"/>
      <c r="FM63" s="454"/>
      <c r="FN63" s="454"/>
      <c r="FO63" s="454"/>
      <c r="FP63" s="454"/>
      <c r="FQ63" s="454"/>
      <c r="FR63" s="454"/>
      <c r="FS63" s="454"/>
      <c r="FT63" s="454"/>
      <c r="FU63" s="454"/>
      <c r="FV63" s="454"/>
      <c r="FW63" s="454"/>
      <c r="FX63" s="454"/>
      <c r="FY63" s="454"/>
      <c r="FZ63" s="454"/>
      <c r="GA63" s="454"/>
      <c r="GB63" s="454"/>
      <c r="GC63" s="454"/>
      <c r="GD63" s="454"/>
      <c r="GE63" s="454"/>
      <c r="GF63" s="454"/>
      <c r="GG63" s="454"/>
      <c r="GH63" s="454"/>
      <c r="GI63" s="454"/>
      <c r="GJ63" s="454"/>
      <c r="GK63" s="454"/>
      <c r="GL63" s="454"/>
      <c r="GM63" s="454"/>
      <c r="GN63" s="454"/>
      <c r="GO63" s="454"/>
      <c r="GP63" s="454"/>
      <c r="GQ63" s="454"/>
      <c r="GR63" s="454"/>
      <c r="GS63" s="454"/>
      <c r="GT63" s="454"/>
      <c r="GU63" s="454"/>
      <c r="GV63" s="454"/>
      <c r="GW63" s="454"/>
      <c r="GX63" s="454"/>
      <c r="GY63" s="454"/>
      <c r="GZ63" s="454"/>
      <c r="HA63" s="454"/>
      <c r="HB63" s="454"/>
      <c r="HC63" s="454"/>
      <c r="HD63" s="454"/>
      <c r="HE63" s="454"/>
      <c r="HF63" s="454"/>
      <c r="HG63" s="454"/>
      <c r="HH63" s="454"/>
      <c r="HI63" s="454"/>
      <c r="HJ63" s="454"/>
      <c r="HK63" s="454"/>
      <c r="HL63" s="454"/>
      <c r="HM63" s="454"/>
      <c r="HN63" s="454"/>
      <c r="HO63" s="454"/>
      <c r="HP63" s="454"/>
      <c r="HQ63" s="454"/>
      <c r="HR63" s="454"/>
      <c r="HS63" s="454"/>
      <c r="HT63" s="454"/>
      <c r="HU63" s="454"/>
      <c r="HV63" s="454"/>
      <c r="HW63" s="454"/>
      <c r="HX63" s="454"/>
      <c r="HY63" s="454"/>
      <c r="HZ63" s="454"/>
      <c r="IA63" s="454"/>
      <c r="IB63" s="454"/>
      <c r="IC63" s="454"/>
      <c r="ID63" s="454"/>
      <c r="IE63" s="454"/>
      <c r="IF63" s="454"/>
      <c r="IG63" s="454"/>
      <c r="IH63" s="454"/>
      <c r="II63" s="454"/>
      <c r="IJ63" s="454"/>
      <c r="IK63" s="454"/>
      <c r="IL63" s="454"/>
      <c r="IM63" s="454"/>
      <c r="IN63" s="454"/>
      <c r="IO63" s="454"/>
      <c r="IP63" s="454"/>
      <c r="IQ63" s="454"/>
      <c r="IR63" s="454"/>
      <c r="IS63" s="454"/>
      <c r="IT63" s="454"/>
      <c r="IU63" s="454"/>
      <c r="IV63" s="454"/>
    </row>
    <row r="64" spans="1:256" ht="12.75">
      <c r="A64" s="468" t="s">
        <v>454</v>
      </c>
      <c r="B64" s="468">
        <v>0</v>
      </c>
      <c r="C64" s="468">
        <v>0</v>
      </c>
      <c r="D64" s="468">
        <v>0</v>
      </c>
      <c r="E64" s="468">
        <v>0</v>
      </c>
      <c r="F64" s="468">
        <v>0</v>
      </c>
      <c r="G64" s="468">
        <v>0</v>
      </c>
      <c r="H64" s="468">
        <v>0</v>
      </c>
      <c r="I64" s="468">
        <v>0</v>
      </c>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4"/>
      <c r="AJ64" s="454"/>
      <c r="AK64" s="454"/>
      <c r="AL64" s="454"/>
      <c r="AM64" s="454"/>
      <c r="AN64" s="454"/>
      <c r="AO64" s="454"/>
      <c r="AP64" s="454"/>
      <c r="AQ64" s="454"/>
      <c r="AR64" s="454"/>
      <c r="AS64" s="454"/>
      <c r="AT64" s="454"/>
      <c r="AU64" s="454"/>
      <c r="AV64" s="454"/>
      <c r="AW64" s="454"/>
      <c r="AX64" s="454"/>
      <c r="AY64" s="454"/>
      <c r="AZ64" s="454"/>
      <c r="BA64" s="454"/>
      <c r="BB64" s="454"/>
      <c r="BC64" s="454"/>
      <c r="BD64" s="454"/>
      <c r="BE64" s="454"/>
      <c r="BF64" s="454"/>
      <c r="BG64" s="454"/>
      <c r="BH64" s="454"/>
      <c r="BI64" s="454"/>
      <c r="BJ64" s="454"/>
      <c r="BK64" s="454"/>
      <c r="BL64" s="454"/>
      <c r="BM64" s="454"/>
      <c r="BN64" s="454"/>
      <c r="BO64" s="454"/>
      <c r="BP64" s="454"/>
      <c r="BQ64" s="454"/>
      <c r="BR64" s="454"/>
      <c r="BS64" s="454"/>
      <c r="BT64" s="454"/>
      <c r="BU64" s="454"/>
      <c r="BV64" s="454"/>
      <c r="BW64" s="454"/>
      <c r="BX64" s="454"/>
      <c r="BY64" s="454"/>
      <c r="BZ64" s="454"/>
      <c r="CA64" s="454"/>
      <c r="CB64" s="454"/>
      <c r="CC64" s="454"/>
      <c r="CD64" s="454"/>
      <c r="CE64" s="454"/>
      <c r="CF64" s="454"/>
      <c r="CG64" s="454"/>
      <c r="CH64" s="454"/>
      <c r="CI64" s="454"/>
      <c r="CJ64" s="454"/>
      <c r="CK64" s="454"/>
      <c r="CL64" s="454"/>
      <c r="CM64" s="454"/>
      <c r="CN64" s="454"/>
      <c r="CO64" s="454"/>
      <c r="CP64" s="454"/>
      <c r="CQ64" s="454"/>
      <c r="CR64" s="454"/>
      <c r="CS64" s="454"/>
      <c r="CT64" s="454"/>
      <c r="CU64" s="454"/>
      <c r="CV64" s="454"/>
      <c r="CW64" s="454"/>
      <c r="CX64" s="454"/>
      <c r="CY64" s="454"/>
      <c r="CZ64" s="454"/>
      <c r="DA64" s="454"/>
      <c r="DB64" s="454"/>
      <c r="DC64" s="454"/>
      <c r="DD64" s="454"/>
      <c r="DE64" s="454"/>
      <c r="DF64" s="454"/>
      <c r="DG64" s="454"/>
      <c r="DH64" s="454"/>
      <c r="DI64" s="454"/>
      <c r="DJ64" s="454"/>
      <c r="DK64" s="454"/>
      <c r="DL64" s="454"/>
      <c r="DM64" s="454"/>
      <c r="DN64" s="454"/>
      <c r="DO64" s="454"/>
      <c r="DP64" s="454"/>
      <c r="DQ64" s="454"/>
      <c r="DR64" s="454"/>
      <c r="DS64" s="454"/>
      <c r="DT64" s="454"/>
      <c r="DU64" s="454"/>
      <c r="DV64" s="454"/>
      <c r="DW64" s="454"/>
      <c r="DX64" s="454"/>
      <c r="DY64" s="454"/>
      <c r="DZ64" s="454"/>
      <c r="EA64" s="454"/>
      <c r="EB64" s="454"/>
      <c r="EC64" s="454"/>
      <c r="ED64" s="454"/>
      <c r="EE64" s="454"/>
      <c r="EF64" s="454"/>
      <c r="EG64" s="454"/>
      <c r="EH64" s="454"/>
      <c r="EI64" s="454"/>
      <c r="EJ64" s="454"/>
      <c r="EK64" s="454"/>
      <c r="EL64" s="454"/>
      <c r="EM64" s="454"/>
      <c r="EN64" s="454"/>
      <c r="EO64" s="454"/>
      <c r="EP64" s="454"/>
      <c r="EQ64" s="454"/>
      <c r="ER64" s="454"/>
      <c r="ES64" s="454"/>
      <c r="ET64" s="454"/>
      <c r="EU64" s="454"/>
      <c r="EV64" s="454"/>
      <c r="EW64" s="454"/>
      <c r="EX64" s="454"/>
      <c r="EY64" s="454"/>
      <c r="EZ64" s="454"/>
      <c r="FA64" s="454"/>
      <c r="FB64" s="454"/>
      <c r="FC64" s="454"/>
      <c r="FD64" s="454"/>
      <c r="FE64" s="454"/>
      <c r="FF64" s="454"/>
      <c r="FG64" s="454"/>
      <c r="FH64" s="454"/>
      <c r="FI64" s="454"/>
      <c r="FJ64" s="454"/>
      <c r="FK64" s="454"/>
      <c r="FL64" s="454"/>
      <c r="FM64" s="454"/>
      <c r="FN64" s="454"/>
      <c r="FO64" s="454"/>
      <c r="FP64" s="454"/>
      <c r="FQ64" s="454"/>
      <c r="FR64" s="454"/>
      <c r="FS64" s="454"/>
      <c r="FT64" s="454"/>
      <c r="FU64" s="454"/>
      <c r="FV64" s="454"/>
      <c r="FW64" s="454"/>
      <c r="FX64" s="454"/>
      <c r="FY64" s="454"/>
      <c r="FZ64" s="454"/>
      <c r="GA64" s="454"/>
      <c r="GB64" s="454"/>
      <c r="GC64" s="454"/>
      <c r="GD64" s="454"/>
      <c r="GE64" s="454"/>
      <c r="GF64" s="454"/>
      <c r="GG64" s="454"/>
      <c r="GH64" s="454"/>
      <c r="GI64" s="454"/>
      <c r="GJ64" s="454"/>
      <c r="GK64" s="454"/>
      <c r="GL64" s="454"/>
      <c r="GM64" s="454"/>
      <c r="GN64" s="454"/>
      <c r="GO64" s="454"/>
      <c r="GP64" s="454"/>
      <c r="GQ64" s="454"/>
      <c r="GR64" s="454"/>
      <c r="GS64" s="454"/>
      <c r="GT64" s="454"/>
      <c r="GU64" s="454"/>
      <c r="GV64" s="454"/>
      <c r="GW64" s="454"/>
      <c r="GX64" s="454"/>
      <c r="GY64" s="454"/>
      <c r="GZ64" s="454"/>
      <c r="HA64" s="454"/>
      <c r="HB64" s="454"/>
      <c r="HC64" s="454"/>
      <c r="HD64" s="454"/>
      <c r="HE64" s="454"/>
      <c r="HF64" s="454"/>
      <c r="HG64" s="454"/>
      <c r="HH64" s="454"/>
      <c r="HI64" s="454"/>
      <c r="HJ64" s="454"/>
      <c r="HK64" s="454"/>
      <c r="HL64" s="454"/>
      <c r="HM64" s="454"/>
      <c r="HN64" s="454"/>
      <c r="HO64" s="454"/>
      <c r="HP64" s="454"/>
      <c r="HQ64" s="454"/>
      <c r="HR64" s="454"/>
      <c r="HS64" s="454"/>
      <c r="HT64" s="454"/>
      <c r="HU64" s="454"/>
      <c r="HV64" s="454"/>
      <c r="HW64" s="454"/>
      <c r="HX64" s="454"/>
      <c r="HY64" s="454"/>
      <c r="HZ64" s="454"/>
      <c r="IA64" s="454"/>
      <c r="IB64" s="454"/>
      <c r="IC64" s="454"/>
      <c r="ID64" s="454"/>
      <c r="IE64" s="454"/>
      <c r="IF64" s="454"/>
      <c r="IG64" s="454"/>
      <c r="IH64" s="454"/>
      <c r="II64" s="454"/>
      <c r="IJ64" s="454"/>
      <c r="IK64" s="454"/>
      <c r="IL64" s="454"/>
      <c r="IM64" s="454"/>
      <c r="IN64" s="454"/>
      <c r="IO64" s="454"/>
      <c r="IP64" s="454"/>
      <c r="IQ64" s="454"/>
      <c r="IR64" s="454"/>
      <c r="IS64" s="454"/>
      <c r="IT64" s="454"/>
      <c r="IU64" s="454"/>
      <c r="IV64" s="454"/>
    </row>
    <row r="65" spans="1:256" ht="12.75">
      <c r="A65" s="468" t="s">
        <v>455</v>
      </c>
      <c r="B65" s="468">
        <v>0</v>
      </c>
      <c r="C65" s="468">
        <v>0</v>
      </c>
      <c r="D65" s="468">
        <v>0</v>
      </c>
      <c r="E65" s="468">
        <v>0</v>
      </c>
      <c r="F65" s="468">
        <v>0</v>
      </c>
      <c r="G65" s="468">
        <v>0</v>
      </c>
      <c r="H65" s="468">
        <v>0</v>
      </c>
      <c r="I65" s="468">
        <v>0</v>
      </c>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454"/>
      <c r="AJ65" s="454"/>
      <c r="AK65" s="454"/>
      <c r="AL65" s="454"/>
      <c r="AM65" s="454"/>
      <c r="AN65" s="454"/>
      <c r="AO65" s="454"/>
      <c r="AP65" s="454"/>
      <c r="AQ65" s="454"/>
      <c r="AR65" s="454"/>
      <c r="AS65" s="454"/>
      <c r="AT65" s="454"/>
      <c r="AU65" s="454"/>
      <c r="AV65" s="454"/>
      <c r="AW65" s="454"/>
      <c r="AX65" s="454"/>
      <c r="AY65" s="454"/>
      <c r="AZ65" s="454"/>
      <c r="BA65" s="454"/>
      <c r="BB65" s="454"/>
      <c r="BC65" s="454"/>
      <c r="BD65" s="454"/>
      <c r="BE65" s="454"/>
      <c r="BF65" s="454"/>
      <c r="BG65" s="454"/>
      <c r="BH65" s="454"/>
      <c r="BI65" s="454"/>
      <c r="BJ65" s="454"/>
      <c r="BK65" s="454"/>
      <c r="BL65" s="454"/>
      <c r="BM65" s="454"/>
      <c r="BN65" s="454"/>
      <c r="BO65" s="454"/>
      <c r="BP65" s="454"/>
      <c r="BQ65" s="454"/>
      <c r="BR65" s="454"/>
      <c r="BS65" s="454"/>
      <c r="BT65" s="454"/>
      <c r="BU65" s="454"/>
      <c r="BV65" s="454"/>
      <c r="BW65" s="454"/>
      <c r="BX65" s="454"/>
      <c r="BY65" s="454"/>
      <c r="BZ65" s="454"/>
      <c r="CA65" s="454"/>
      <c r="CB65" s="454"/>
      <c r="CC65" s="454"/>
      <c r="CD65" s="454"/>
      <c r="CE65" s="454"/>
      <c r="CF65" s="454"/>
      <c r="CG65" s="454"/>
      <c r="CH65" s="454"/>
      <c r="CI65" s="454"/>
      <c r="CJ65" s="454"/>
      <c r="CK65" s="454"/>
      <c r="CL65" s="454"/>
      <c r="CM65" s="454"/>
      <c r="CN65" s="454"/>
      <c r="CO65" s="454"/>
      <c r="CP65" s="454"/>
      <c r="CQ65" s="454"/>
      <c r="CR65" s="454"/>
      <c r="CS65" s="454"/>
      <c r="CT65" s="454"/>
      <c r="CU65" s="454"/>
      <c r="CV65" s="454"/>
      <c r="CW65" s="454"/>
      <c r="CX65" s="454"/>
      <c r="CY65" s="454"/>
      <c r="CZ65" s="454"/>
      <c r="DA65" s="454"/>
      <c r="DB65" s="454"/>
      <c r="DC65" s="454"/>
      <c r="DD65" s="454"/>
      <c r="DE65" s="454"/>
      <c r="DF65" s="454"/>
      <c r="DG65" s="454"/>
      <c r="DH65" s="454"/>
      <c r="DI65" s="454"/>
      <c r="DJ65" s="454"/>
      <c r="DK65" s="454"/>
      <c r="DL65" s="454"/>
      <c r="DM65" s="454"/>
      <c r="DN65" s="454"/>
      <c r="DO65" s="454"/>
      <c r="DP65" s="454"/>
      <c r="DQ65" s="454"/>
      <c r="DR65" s="454"/>
      <c r="DS65" s="454"/>
      <c r="DT65" s="454"/>
      <c r="DU65" s="454"/>
      <c r="DV65" s="454"/>
      <c r="DW65" s="454"/>
      <c r="DX65" s="454"/>
      <c r="DY65" s="454"/>
      <c r="DZ65" s="454"/>
      <c r="EA65" s="454"/>
      <c r="EB65" s="454"/>
      <c r="EC65" s="454"/>
      <c r="ED65" s="454"/>
      <c r="EE65" s="454"/>
      <c r="EF65" s="454"/>
      <c r="EG65" s="454"/>
      <c r="EH65" s="454"/>
      <c r="EI65" s="454"/>
      <c r="EJ65" s="454"/>
      <c r="EK65" s="454"/>
      <c r="EL65" s="454"/>
      <c r="EM65" s="454"/>
      <c r="EN65" s="454"/>
      <c r="EO65" s="454"/>
      <c r="EP65" s="454"/>
      <c r="EQ65" s="454"/>
      <c r="ER65" s="454"/>
      <c r="ES65" s="454"/>
      <c r="ET65" s="454"/>
      <c r="EU65" s="454"/>
      <c r="EV65" s="454"/>
      <c r="EW65" s="454"/>
      <c r="EX65" s="454"/>
      <c r="EY65" s="454"/>
      <c r="EZ65" s="454"/>
      <c r="FA65" s="454"/>
      <c r="FB65" s="454"/>
      <c r="FC65" s="454"/>
      <c r="FD65" s="454"/>
      <c r="FE65" s="454"/>
      <c r="FF65" s="454"/>
      <c r="FG65" s="454"/>
      <c r="FH65" s="454"/>
      <c r="FI65" s="454"/>
      <c r="FJ65" s="454"/>
      <c r="FK65" s="454"/>
      <c r="FL65" s="454"/>
      <c r="FM65" s="454"/>
      <c r="FN65" s="454"/>
      <c r="FO65" s="454"/>
      <c r="FP65" s="454"/>
      <c r="FQ65" s="454"/>
      <c r="FR65" s="454"/>
      <c r="FS65" s="454"/>
      <c r="FT65" s="454"/>
      <c r="FU65" s="454"/>
      <c r="FV65" s="454"/>
      <c r="FW65" s="454"/>
      <c r="FX65" s="454"/>
      <c r="FY65" s="454"/>
      <c r="FZ65" s="454"/>
      <c r="GA65" s="454"/>
      <c r="GB65" s="454"/>
      <c r="GC65" s="454"/>
      <c r="GD65" s="454"/>
      <c r="GE65" s="454"/>
      <c r="GF65" s="454"/>
      <c r="GG65" s="454"/>
      <c r="GH65" s="454"/>
      <c r="GI65" s="454"/>
      <c r="GJ65" s="454"/>
      <c r="GK65" s="454"/>
      <c r="GL65" s="454"/>
      <c r="GM65" s="454"/>
      <c r="GN65" s="454"/>
      <c r="GO65" s="454"/>
      <c r="GP65" s="454"/>
      <c r="GQ65" s="454"/>
      <c r="GR65" s="454"/>
      <c r="GS65" s="454"/>
      <c r="GT65" s="454"/>
      <c r="GU65" s="454"/>
      <c r="GV65" s="454"/>
      <c r="GW65" s="454"/>
      <c r="GX65" s="454"/>
      <c r="GY65" s="454"/>
      <c r="GZ65" s="454"/>
      <c r="HA65" s="454"/>
      <c r="HB65" s="454"/>
      <c r="HC65" s="454"/>
      <c r="HD65" s="454"/>
      <c r="HE65" s="454"/>
      <c r="HF65" s="454"/>
      <c r="HG65" s="454"/>
      <c r="HH65" s="454"/>
      <c r="HI65" s="454"/>
      <c r="HJ65" s="454"/>
      <c r="HK65" s="454"/>
      <c r="HL65" s="454"/>
      <c r="HM65" s="454"/>
      <c r="HN65" s="454"/>
      <c r="HO65" s="454"/>
      <c r="HP65" s="454"/>
      <c r="HQ65" s="454"/>
      <c r="HR65" s="454"/>
      <c r="HS65" s="454"/>
      <c r="HT65" s="454"/>
      <c r="HU65" s="454"/>
      <c r="HV65" s="454"/>
      <c r="HW65" s="454"/>
      <c r="HX65" s="454"/>
      <c r="HY65" s="454"/>
      <c r="HZ65" s="454"/>
      <c r="IA65" s="454"/>
      <c r="IB65" s="454"/>
      <c r="IC65" s="454"/>
      <c r="ID65" s="454"/>
      <c r="IE65" s="454"/>
      <c r="IF65" s="454"/>
      <c r="IG65" s="454"/>
      <c r="IH65" s="454"/>
      <c r="II65" s="454"/>
      <c r="IJ65" s="454"/>
      <c r="IK65" s="454"/>
      <c r="IL65" s="454"/>
      <c r="IM65" s="454"/>
      <c r="IN65" s="454"/>
      <c r="IO65" s="454"/>
      <c r="IP65" s="454"/>
      <c r="IQ65" s="454"/>
      <c r="IR65" s="454"/>
      <c r="IS65" s="454"/>
      <c r="IT65" s="454"/>
      <c r="IU65" s="454"/>
      <c r="IV65" s="454"/>
    </row>
    <row r="66" spans="1:256" ht="12.75">
      <c r="A66" s="468" t="s">
        <v>456</v>
      </c>
      <c r="B66" s="468">
        <v>0</v>
      </c>
      <c r="C66" s="468">
        <v>0</v>
      </c>
      <c r="D66" s="468">
        <v>0</v>
      </c>
      <c r="E66" s="468">
        <v>0</v>
      </c>
      <c r="F66" s="468">
        <v>0</v>
      </c>
      <c r="G66" s="468">
        <v>0</v>
      </c>
      <c r="H66" s="468">
        <v>0</v>
      </c>
      <c r="I66" s="468">
        <v>0</v>
      </c>
      <c r="J66" s="454"/>
      <c r="K66" s="454"/>
      <c r="L66" s="454"/>
      <c r="M66" s="454"/>
      <c r="N66" s="454"/>
      <c r="O66" s="454"/>
      <c r="P66" s="454"/>
      <c r="Q66" s="454"/>
      <c r="R66" s="454"/>
      <c r="S66" s="454"/>
      <c r="T66" s="454"/>
      <c r="U66" s="454"/>
      <c r="V66" s="454"/>
      <c r="W66" s="454"/>
      <c r="X66" s="454"/>
      <c r="Y66" s="454"/>
      <c r="Z66" s="454"/>
      <c r="AA66" s="454"/>
      <c r="AB66" s="454"/>
      <c r="AC66" s="454"/>
      <c r="AD66" s="454"/>
      <c r="AE66" s="454"/>
      <c r="AF66" s="454"/>
      <c r="AG66" s="454"/>
      <c r="AH66" s="454"/>
      <c r="AI66" s="454"/>
      <c r="AJ66" s="454"/>
      <c r="AK66" s="454"/>
      <c r="AL66" s="454"/>
      <c r="AM66" s="454"/>
      <c r="AN66" s="454"/>
      <c r="AO66" s="454"/>
      <c r="AP66" s="454"/>
      <c r="AQ66" s="454"/>
      <c r="AR66" s="454"/>
      <c r="AS66" s="454"/>
      <c r="AT66" s="454"/>
      <c r="AU66" s="454"/>
      <c r="AV66" s="454"/>
      <c r="AW66" s="454"/>
      <c r="AX66" s="454"/>
      <c r="AY66" s="454"/>
      <c r="AZ66" s="454"/>
      <c r="BA66" s="454"/>
      <c r="BB66" s="454"/>
      <c r="BC66" s="454"/>
      <c r="BD66" s="454"/>
      <c r="BE66" s="454"/>
      <c r="BF66" s="454"/>
      <c r="BG66" s="454"/>
      <c r="BH66" s="454"/>
      <c r="BI66" s="454"/>
      <c r="BJ66" s="454"/>
      <c r="BK66" s="454"/>
      <c r="BL66" s="454"/>
      <c r="BM66" s="454"/>
      <c r="BN66" s="454"/>
      <c r="BO66" s="454"/>
      <c r="BP66" s="454"/>
      <c r="BQ66" s="454"/>
      <c r="BR66" s="454"/>
      <c r="BS66" s="454"/>
      <c r="BT66" s="454"/>
      <c r="BU66" s="454"/>
      <c r="BV66" s="454"/>
      <c r="BW66" s="454"/>
      <c r="BX66" s="454"/>
      <c r="BY66" s="454"/>
      <c r="BZ66" s="454"/>
      <c r="CA66" s="454"/>
      <c r="CB66" s="454"/>
      <c r="CC66" s="454"/>
      <c r="CD66" s="454"/>
      <c r="CE66" s="454"/>
      <c r="CF66" s="454"/>
      <c r="CG66" s="454"/>
      <c r="CH66" s="454"/>
      <c r="CI66" s="454"/>
      <c r="CJ66" s="454"/>
      <c r="CK66" s="454"/>
      <c r="CL66" s="454"/>
      <c r="CM66" s="454"/>
      <c r="CN66" s="454"/>
      <c r="CO66" s="454"/>
      <c r="CP66" s="454"/>
      <c r="CQ66" s="454"/>
      <c r="CR66" s="454"/>
      <c r="CS66" s="454"/>
      <c r="CT66" s="454"/>
      <c r="CU66" s="454"/>
      <c r="CV66" s="454"/>
      <c r="CW66" s="454"/>
      <c r="CX66" s="454"/>
      <c r="CY66" s="454"/>
      <c r="CZ66" s="454"/>
      <c r="DA66" s="454"/>
      <c r="DB66" s="454"/>
      <c r="DC66" s="454"/>
      <c r="DD66" s="454"/>
      <c r="DE66" s="454"/>
      <c r="DF66" s="454"/>
      <c r="DG66" s="454"/>
      <c r="DH66" s="454"/>
      <c r="DI66" s="454"/>
      <c r="DJ66" s="454"/>
      <c r="DK66" s="454"/>
      <c r="DL66" s="454"/>
      <c r="DM66" s="454"/>
      <c r="DN66" s="454"/>
      <c r="DO66" s="454"/>
      <c r="DP66" s="454"/>
      <c r="DQ66" s="454"/>
      <c r="DR66" s="454"/>
      <c r="DS66" s="454"/>
      <c r="DT66" s="454"/>
      <c r="DU66" s="454"/>
      <c r="DV66" s="454"/>
      <c r="DW66" s="454"/>
      <c r="DX66" s="454"/>
      <c r="DY66" s="454"/>
      <c r="DZ66" s="454"/>
      <c r="EA66" s="454"/>
      <c r="EB66" s="454"/>
      <c r="EC66" s="454"/>
      <c r="ED66" s="454"/>
      <c r="EE66" s="454"/>
      <c r="EF66" s="454"/>
      <c r="EG66" s="454"/>
      <c r="EH66" s="454"/>
      <c r="EI66" s="454"/>
      <c r="EJ66" s="454"/>
      <c r="EK66" s="454"/>
      <c r="EL66" s="454"/>
      <c r="EM66" s="454"/>
      <c r="EN66" s="454"/>
      <c r="EO66" s="454"/>
      <c r="EP66" s="454"/>
      <c r="EQ66" s="454"/>
      <c r="ER66" s="454"/>
      <c r="ES66" s="454"/>
      <c r="ET66" s="454"/>
      <c r="EU66" s="454"/>
      <c r="EV66" s="454"/>
      <c r="EW66" s="454"/>
      <c r="EX66" s="454"/>
      <c r="EY66" s="454"/>
      <c r="EZ66" s="454"/>
      <c r="FA66" s="454"/>
      <c r="FB66" s="454"/>
      <c r="FC66" s="454"/>
      <c r="FD66" s="454"/>
      <c r="FE66" s="454"/>
      <c r="FF66" s="454"/>
      <c r="FG66" s="454"/>
      <c r="FH66" s="454"/>
      <c r="FI66" s="454"/>
      <c r="FJ66" s="454"/>
      <c r="FK66" s="454"/>
      <c r="FL66" s="454"/>
      <c r="FM66" s="454"/>
      <c r="FN66" s="454"/>
      <c r="FO66" s="454"/>
      <c r="FP66" s="454"/>
      <c r="FQ66" s="454"/>
      <c r="FR66" s="454"/>
      <c r="FS66" s="454"/>
      <c r="FT66" s="454"/>
      <c r="FU66" s="454"/>
      <c r="FV66" s="454"/>
      <c r="FW66" s="454"/>
      <c r="FX66" s="454"/>
      <c r="FY66" s="454"/>
      <c r="FZ66" s="454"/>
      <c r="GA66" s="454"/>
      <c r="GB66" s="454"/>
      <c r="GC66" s="454"/>
      <c r="GD66" s="454"/>
      <c r="GE66" s="454"/>
      <c r="GF66" s="454"/>
      <c r="GG66" s="454"/>
      <c r="GH66" s="454"/>
      <c r="GI66" s="454"/>
      <c r="GJ66" s="454"/>
      <c r="GK66" s="454"/>
      <c r="GL66" s="454"/>
      <c r="GM66" s="454"/>
      <c r="GN66" s="454"/>
      <c r="GO66" s="454"/>
      <c r="GP66" s="454"/>
      <c r="GQ66" s="454"/>
      <c r="GR66" s="454"/>
      <c r="GS66" s="454"/>
      <c r="GT66" s="454"/>
      <c r="GU66" s="454"/>
      <c r="GV66" s="454"/>
      <c r="GW66" s="454"/>
      <c r="GX66" s="454"/>
      <c r="GY66" s="454"/>
      <c r="GZ66" s="454"/>
      <c r="HA66" s="454"/>
      <c r="HB66" s="454"/>
      <c r="HC66" s="454"/>
      <c r="HD66" s="454"/>
      <c r="HE66" s="454"/>
      <c r="HF66" s="454"/>
      <c r="HG66" s="454"/>
      <c r="HH66" s="454"/>
      <c r="HI66" s="454"/>
      <c r="HJ66" s="454"/>
      <c r="HK66" s="454"/>
      <c r="HL66" s="454"/>
      <c r="HM66" s="454"/>
      <c r="HN66" s="454"/>
      <c r="HO66" s="454"/>
      <c r="HP66" s="454"/>
      <c r="HQ66" s="454"/>
      <c r="HR66" s="454"/>
      <c r="HS66" s="454"/>
      <c r="HT66" s="454"/>
      <c r="HU66" s="454"/>
      <c r="HV66" s="454"/>
      <c r="HW66" s="454"/>
      <c r="HX66" s="454"/>
      <c r="HY66" s="454"/>
      <c r="HZ66" s="454"/>
      <c r="IA66" s="454"/>
      <c r="IB66" s="454"/>
      <c r="IC66" s="454"/>
      <c r="ID66" s="454"/>
      <c r="IE66" s="454"/>
      <c r="IF66" s="454"/>
      <c r="IG66" s="454"/>
      <c r="IH66" s="454"/>
      <c r="II66" s="454"/>
      <c r="IJ66" s="454"/>
      <c r="IK66" s="454"/>
      <c r="IL66" s="454"/>
      <c r="IM66" s="454"/>
      <c r="IN66" s="454"/>
      <c r="IO66" s="454"/>
      <c r="IP66" s="454"/>
      <c r="IQ66" s="454"/>
      <c r="IR66" s="454"/>
      <c r="IS66" s="454"/>
      <c r="IT66" s="454"/>
      <c r="IU66" s="454"/>
      <c r="IV66" s="454"/>
    </row>
    <row r="67" spans="1:256" ht="12.75">
      <c r="A67" s="753" t="s">
        <v>152</v>
      </c>
      <c r="B67" s="753"/>
      <c r="C67" s="753"/>
      <c r="D67" s="753"/>
      <c r="E67" s="753"/>
      <c r="F67" s="753"/>
      <c r="G67" s="753"/>
      <c r="H67" s="753"/>
      <c r="I67" s="753"/>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spans="1:256" ht="12.75">
      <c r="A68" s="346" t="s">
        <v>166</v>
      </c>
      <c r="B68" s="346">
        <v>107</v>
      </c>
      <c r="C68" s="346">
        <v>92</v>
      </c>
      <c r="D68" s="372">
        <f aca="true" t="shared" si="0" ref="D68:I68">D69+D70</f>
        <v>553519255.47</v>
      </c>
      <c r="E68" s="372">
        <f t="shared" si="0"/>
        <v>481385736.12</v>
      </c>
      <c r="F68" s="372">
        <f t="shared" si="0"/>
        <v>238584428.63</v>
      </c>
      <c r="G68" s="372">
        <f t="shared" si="0"/>
        <v>235364749.14</v>
      </c>
      <c r="H68" s="372">
        <f t="shared" si="0"/>
        <v>2265683.31</v>
      </c>
      <c r="I68" s="372">
        <f t="shared" si="0"/>
        <v>953996.18</v>
      </c>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spans="1:256" ht="12.75">
      <c r="A69" s="373" t="s">
        <v>454</v>
      </c>
      <c r="B69" s="346">
        <v>31</v>
      </c>
      <c r="C69" s="346">
        <v>28</v>
      </c>
      <c r="D69" s="372">
        <v>406497219.47</v>
      </c>
      <c r="E69" s="372">
        <v>381009321.12</v>
      </c>
      <c r="F69" s="372">
        <v>174551645.75</v>
      </c>
      <c r="G69" s="372">
        <f>170519990.73+811975.53</f>
        <v>171331966.26</v>
      </c>
      <c r="H69" s="372">
        <f>2056783.15+208900.16</f>
        <v>2265683.31</v>
      </c>
      <c r="I69" s="372">
        <v>953996.18</v>
      </c>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spans="1:256" ht="12.75">
      <c r="A70" s="373" t="s">
        <v>455</v>
      </c>
      <c r="B70" s="346">
        <v>76</v>
      </c>
      <c r="C70" s="346">
        <v>64</v>
      </c>
      <c r="D70" s="372">
        <v>147022036</v>
      </c>
      <c r="E70" s="372">
        <v>100376415</v>
      </c>
      <c r="F70" s="393">
        <v>64032782.88</v>
      </c>
      <c r="G70" s="393">
        <f>F70</f>
        <v>64032782.88</v>
      </c>
      <c r="H70" s="346">
        <v>0</v>
      </c>
      <c r="I70" s="346">
        <v>0</v>
      </c>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spans="1:256" ht="12.75">
      <c r="A71" s="373" t="s">
        <v>456</v>
      </c>
      <c r="B71" s="373" t="s">
        <v>457</v>
      </c>
      <c r="C71" s="346">
        <v>0</v>
      </c>
      <c r="D71" s="346">
        <v>0</v>
      </c>
      <c r="E71" s="346">
        <v>0</v>
      </c>
      <c r="F71" s="346">
        <v>0</v>
      </c>
      <c r="G71" s="346">
        <v>0</v>
      </c>
      <c r="H71" s="346">
        <v>0</v>
      </c>
      <c r="I71" s="346">
        <v>0</v>
      </c>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spans="1:256" ht="12.75">
      <c r="A72" s="82" t="s">
        <v>205</v>
      </c>
      <c r="B72" s="628"/>
      <c r="C72" s="628"/>
      <c r="D72" s="628"/>
      <c r="E72" s="628"/>
      <c r="F72" s="628"/>
      <c r="G72" s="628"/>
      <c r="H72" s="628"/>
      <c r="I72" s="628"/>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spans="1:256" ht="12.75">
      <c r="A73" s="737" t="s">
        <v>253</v>
      </c>
      <c r="B73" s="738"/>
      <c r="C73" s="738"/>
      <c r="D73" s="738"/>
      <c r="E73" s="738"/>
      <c r="F73" s="738"/>
      <c r="G73" s="738"/>
      <c r="H73" s="738"/>
      <c r="I73" s="739"/>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spans="1:256" ht="12.75">
      <c r="A74" s="749" t="s">
        <v>151</v>
      </c>
      <c r="B74" s="749"/>
      <c r="C74" s="749"/>
      <c r="D74" s="749"/>
      <c r="E74" s="749"/>
      <c r="F74" s="749"/>
      <c r="G74" s="749"/>
      <c r="H74" s="749"/>
      <c r="I74" s="749"/>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spans="1:256" ht="12.75">
      <c r="A75" s="376" t="s">
        <v>458</v>
      </c>
      <c r="B75" s="394">
        <v>1</v>
      </c>
      <c r="C75" s="394">
        <v>1</v>
      </c>
      <c r="D75" s="395">
        <v>790078.2</v>
      </c>
      <c r="E75" s="395">
        <v>784626.72</v>
      </c>
      <c r="F75" s="389">
        <v>4708</v>
      </c>
      <c r="G75" s="395">
        <v>4708</v>
      </c>
      <c r="H75" s="395">
        <v>0</v>
      </c>
      <c r="I75" s="395">
        <v>0</v>
      </c>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row>
    <row r="76" spans="1:256" ht="12.75">
      <c r="A76" s="376" t="s">
        <v>459</v>
      </c>
      <c r="B76" s="392">
        <v>0</v>
      </c>
      <c r="C76" s="396">
        <v>0</v>
      </c>
      <c r="D76" s="374">
        <v>0</v>
      </c>
      <c r="E76" s="374">
        <v>0</v>
      </c>
      <c r="F76" s="372">
        <v>0</v>
      </c>
      <c r="G76" s="374">
        <v>0</v>
      </c>
      <c r="H76" s="374">
        <v>0</v>
      </c>
      <c r="I76" s="374">
        <v>0</v>
      </c>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spans="1:256" ht="12.75">
      <c r="A77" s="376" t="s">
        <v>69</v>
      </c>
      <c r="B77" s="388">
        <v>1</v>
      </c>
      <c r="C77" s="388">
        <v>1</v>
      </c>
      <c r="D77" s="389">
        <v>790078.2</v>
      </c>
      <c r="E77" s="389">
        <v>784626.72</v>
      </c>
      <c r="F77" s="389">
        <v>4708</v>
      </c>
      <c r="G77" s="389">
        <v>4708</v>
      </c>
      <c r="H77" s="389">
        <v>0</v>
      </c>
      <c r="I77" s="389">
        <v>0</v>
      </c>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spans="1:256" ht="12.75">
      <c r="A78" s="376" t="s">
        <v>461</v>
      </c>
      <c r="B78" s="346">
        <v>0</v>
      </c>
      <c r="C78" s="376">
        <v>0</v>
      </c>
      <c r="D78" s="398">
        <v>0</v>
      </c>
      <c r="E78" s="398">
        <v>0</v>
      </c>
      <c r="F78" s="398">
        <v>0</v>
      </c>
      <c r="G78" s="398">
        <v>0</v>
      </c>
      <c r="H78" s="398">
        <v>0</v>
      </c>
      <c r="I78" s="398">
        <v>0</v>
      </c>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spans="1:256" ht="12.75">
      <c r="A79" s="376" t="s">
        <v>71</v>
      </c>
      <c r="B79" s="346">
        <v>0</v>
      </c>
      <c r="C79" s="376">
        <v>0</v>
      </c>
      <c r="D79" s="398">
        <v>0</v>
      </c>
      <c r="E79" s="398">
        <v>0</v>
      </c>
      <c r="F79" s="398">
        <v>0</v>
      </c>
      <c r="G79" s="398">
        <v>0</v>
      </c>
      <c r="H79" s="398">
        <v>0</v>
      </c>
      <c r="I79" s="398">
        <v>0</v>
      </c>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row>
    <row r="80" spans="1:256" ht="12.75">
      <c r="A80" s="82" t="s">
        <v>205</v>
      </c>
      <c r="B80" s="746" t="s">
        <v>468</v>
      </c>
      <c r="C80" s="747"/>
      <c r="D80" s="747"/>
      <c r="E80" s="747"/>
      <c r="F80" s="747"/>
      <c r="G80" s="747"/>
      <c r="H80" s="747"/>
      <c r="I80" s="748"/>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row>
    <row r="81" spans="1:256" ht="12.75">
      <c r="A81" s="769" t="s">
        <v>152</v>
      </c>
      <c r="B81" s="770"/>
      <c r="C81" s="770"/>
      <c r="D81" s="770"/>
      <c r="E81" s="770"/>
      <c r="F81" s="770"/>
      <c r="G81" s="770"/>
      <c r="H81" s="770"/>
      <c r="I81" s="771"/>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row r="82" spans="1:256" ht="12.75">
      <c r="A82" s="376" t="s">
        <v>458</v>
      </c>
      <c r="B82" s="399">
        <v>8</v>
      </c>
      <c r="C82" s="399">
        <v>8</v>
      </c>
      <c r="D82" s="389">
        <v>15621465.01</v>
      </c>
      <c r="E82" s="389">
        <v>6158101.52</v>
      </c>
      <c r="F82" s="389">
        <v>2434915.25</v>
      </c>
      <c r="G82" s="389">
        <v>2342795.11</v>
      </c>
      <c r="H82" s="389">
        <v>71979.34</v>
      </c>
      <c r="I82" s="389">
        <v>20140.8</v>
      </c>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spans="1:256" ht="12.75">
      <c r="A83" s="376" t="s">
        <v>459</v>
      </c>
      <c r="B83" s="400">
        <v>0</v>
      </c>
      <c r="C83" s="400">
        <v>0</v>
      </c>
      <c r="D83" s="398">
        <v>0</v>
      </c>
      <c r="E83" s="398">
        <v>0</v>
      </c>
      <c r="F83" s="398">
        <v>0</v>
      </c>
      <c r="G83" s="398">
        <v>0</v>
      </c>
      <c r="H83" s="398">
        <v>0</v>
      </c>
      <c r="I83" s="398">
        <v>0</v>
      </c>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row>
    <row r="84" spans="1:256" ht="12.75">
      <c r="A84" s="376" t="s">
        <v>69</v>
      </c>
      <c r="B84" s="399">
        <v>8</v>
      </c>
      <c r="C84" s="401">
        <v>8</v>
      </c>
      <c r="D84" s="389">
        <v>15621465.01</v>
      </c>
      <c r="E84" s="389">
        <v>6158101.52</v>
      </c>
      <c r="F84" s="389">
        <v>2434915.25</v>
      </c>
      <c r="G84" s="389">
        <v>2342795.11</v>
      </c>
      <c r="H84" s="389">
        <v>71979.34</v>
      </c>
      <c r="I84" s="389">
        <v>20140.8</v>
      </c>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row>
    <row r="85" spans="1:256" ht="12.75">
      <c r="A85" s="403" t="s">
        <v>461</v>
      </c>
      <c r="B85" s="376">
        <v>0</v>
      </c>
      <c r="C85" s="376">
        <v>0</v>
      </c>
      <c r="D85" s="398">
        <v>0</v>
      </c>
      <c r="E85" s="402">
        <v>0</v>
      </c>
      <c r="F85" s="398">
        <v>0</v>
      </c>
      <c r="G85" s="398">
        <v>0</v>
      </c>
      <c r="H85" s="398">
        <v>0</v>
      </c>
      <c r="I85" s="398">
        <v>0</v>
      </c>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row>
    <row r="86" spans="1:256" ht="12.75">
      <c r="A86" s="403" t="s">
        <v>71</v>
      </c>
      <c r="B86" s="376">
        <v>0</v>
      </c>
      <c r="C86" s="376">
        <v>0</v>
      </c>
      <c r="D86" s="398">
        <v>0</v>
      </c>
      <c r="E86" s="402">
        <v>0</v>
      </c>
      <c r="F86" s="398">
        <v>0</v>
      </c>
      <c r="G86" s="398">
        <v>0</v>
      </c>
      <c r="H86" s="398">
        <v>0</v>
      </c>
      <c r="I86" s="398">
        <v>0</v>
      </c>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row>
    <row r="87" spans="1:256" ht="12.75">
      <c r="A87" s="82" t="s">
        <v>205</v>
      </c>
      <c r="B87" s="746" t="s">
        <v>469</v>
      </c>
      <c r="C87" s="747"/>
      <c r="D87" s="747"/>
      <c r="E87" s="747"/>
      <c r="F87" s="747"/>
      <c r="G87" s="747"/>
      <c r="H87" s="747"/>
      <c r="I87" s="748"/>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row>
    <row r="88" spans="1:256" ht="12.75">
      <c r="A88" s="737" t="s">
        <v>255</v>
      </c>
      <c r="B88" s="738"/>
      <c r="C88" s="738"/>
      <c r="D88" s="738"/>
      <c r="E88" s="738"/>
      <c r="F88" s="738"/>
      <c r="G88" s="738"/>
      <c r="H88" s="738"/>
      <c r="I88" s="739"/>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row>
    <row r="89" spans="1:256" ht="12.75">
      <c r="A89" s="749" t="s">
        <v>151</v>
      </c>
      <c r="B89" s="749"/>
      <c r="C89" s="749"/>
      <c r="D89" s="749"/>
      <c r="E89" s="749"/>
      <c r="F89" s="749"/>
      <c r="G89" s="749"/>
      <c r="H89" s="749"/>
      <c r="I89" s="749"/>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spans="1:256" ht="12.75">
      <c r="A90" s="376" t="s">
        <v>463</v>
      </c>
      <c r="B90" s="376">
        <f>B91+B92</f>
        <v>12</v>
      </c>
      <c r="C90" s="376">
        <f aca="true" t="shared" si="1" ref="C90:I90">C91+C92</f>
        <v>12</v>
      </c>
      <c r="D90" s="376">
        <f t="shared" si="1"/>
        <v>5401670.91</v>
      </c>
      <c r="E90" s="376">
        <f t="shared" si="1"/>
        <v>4079109.61</v>
      </c>
      <c r="F90" s="376">
        <f t="shared" si="1"/>
        <v>3576227.05</v>
      </c>
      <c r="G90" s="376">
        <f t="shared" si="1"/>
        <v>0</v>
      </c>
      <c r="H90" s="376">
        <f t="shared" si="1"/>
        <v>1091966.98</v>
      </c>
      <c r="I90" s="376">
        <f t="shared" si="1"/>
        <v>2484260.07</v>
      </c>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row>
    <row r="91" spans="1:256" ht="12.75">
      <c r="A91" s="376" t="s">
        <v>465</v>
      </c>
      <c r="B91" s="376">
        <v>12</v>
      </c>
      <c r="C91" s="376">
        <v>12</v>
      </c>
      <c r="D91" s="376">
        <v>5401670.91</v>
      </c>
      <c r="E91" s="376">
        <v>4079109.61</v>
      </c>
      <c r="F91" s="376">
        <f>G91+H91+I91</f>
        <v>3576227.05</v>
      </c>
      <c r="G91" s="376">
        <v>0</v>
      </c>
      <c r="H91" s="376">
        <v>1091966.98</v>
      </c>
      <c r="I91" s="376">
        <v>2484260.07</v>
      </c>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spans="1:256" ht="12.75">
      <c r="A92" s="376" t="s">
        <v>466</v>
      </c>
      <c r="B92" s="376">
        <v>0</v>
      </c>
      <c r="C92" s="376">
        <v>0</v>
      </c>
      <c r="D92" s="376">
        <v>0</v>
      </c>
      <c r="E92" s="376">
        <v>0</v>
      </c>
      <c r="F92" s="376">
        <f>G92+H92+I92</f>
        <v>0</v>
      </c>
      <c r="G92" s="376">
        <v>0</v>
      </c>
      <c r="H92" s="376">
        <v>0</v>
      </c>
      <c r="I92" s="376">
        <v>0</v>
      </c>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row r="93" spans="1:256" ht="12.75">
      <c r="A93" s="749" t="s">
        <v>152</v>
      </c>
      <c r="B93" s="749"/>
      <c r="C93" s="749"/>
      <c r="D93" s="749"/>
      <c r="E93" s="749"/>
      <c r="F93" s="749"/>
      <c r="G93" s="749"/>
      <c r="H93" s="749"/>
      <c r="I93" s="749"/>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spans="1:256" ht="12.75">
      <c r="A94" s="403" t="s">
        <v>463</v>
      </c>
      <c r="B94" s="397">
        <f aca="true" t="shared" si="2" ref="B94:I94">B95+B96</f>
        <v>202</v>
      </c>
      <c r="C94" s="397">
        <f t="shared" si="2"/>
        <v>200</v>
      </c>
      <c r="D94" s="470">
        <f t="shared" si="2"/>
        <v>168170136.88</v>
      </c>
      <c r="E94" s="397">
        <f t="shared" si="2"/>
        <v>106538595.83</v>
      </c>
      <c r="F94" s="397">
        <f t="shared" si="2"/>
        <v>58337016.38</v>
      </c>
      <c r="G94" s="397">
        <f t="shared" si="2"/>
        <v>41112282.690000005</v>
      </c>
      <c r="H94" s="397">
        <f t="shared" si="2"/>
        <v>11840890.61</v>
      </c>
      <c r="I94" s="397">
        <f t="shared" si="2"/>
        <v>5383843.08</v>
      </c>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row>
    <row r="95" spans="1:256" ht="12.75">
      <c r="A95" s="403" t="s">
        <v>465</v>
      </c>
      <c r="B95" s="397">
        <v>199</v>
      </c>
      <c r="C95" s="397">
        <v>197</v>
      </c>
      <c r="D95" s="471">
        <v>161652691.88</v>
      </c>
      <c r="E95" s="403">
        <v>100655989.31</v>
      </c>
      <c r="F95" s="403">
        <f>G95+H95+I95</f>
        <v>57232727.900000006</v>
      </c>
      <c r="G95" s="403">
        <v>40142861.7</v>
      </c>
      <c r="H95" s="403">
        <v>11769957.25</v>
      </c>
      <c r="I95" s="403">
        <v>5319908.95</v>
      </c>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row>
    <row r="96" spans="1:256" ht="12.75">
      <c r="A96" s="403" t="s">
        <v>466</v>
      </c>
      <c r="B96" s="403">
        <v>3</v>
      </c>
      <c r="C96" s="403">
        <v>3</v>
      </c>
      <c r="D96" s="403">
        <v>6517445</v>
      </c>
      <c r="E96" s="403">
        <v>5882606.52</v>
      </c>
      <c r="F96" s="403">
        <f>G96+H96+I96</f>
        <v>1104288.48</v>
      </c>
      <c r="G96" s="403">
        <v>969420.99</v>
      </c>
      <c r="H96" s="403">
        <v>70933.36</v>
      </c>
      <c r="I96" s="403">
        <v>63934.13</v>
      </c>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row>
    <row r="97" spans="1:256" ht="44.25" customHeight="1">
      <c r="A97" s="82" t="s">
        <v>205</v>
      </c>
      <c r="B97" s="761" t="s">
        <v>470</v>
      </c>
      <c r="C97" s="762"/>
      <c r="D97" s="762"/>
      <c r="E97" s="762"/>
      <c r="F97" s="762"/>
      <c r="G97" s="762"/>
      <c r="H97" s="762"/>
      <c r="I97" s="763"/>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row>
    <row r="98" spans="1:256" ht="12.75">
      <c r="A98" s="737" t="s">
        <v>259</v>
      </c>
      <c r="B98" s="738"/>
      <c r="C98" s="738"/>
      <c r="D98" s="738"/>
      <c r="E98" s="738"/>
      <c r="F98" s="738"/>
      <c r="G98" s="738"/>
      <c r="H98" s="738"/>
      <c r="I98" s="739"/>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spans="1:9" s="2" customFormat="1" ht="14.25" customHeight="1">
      <c r="A99" s="749" t="s">
        <v>151</v>
      </c>
      <c r="B99" s="749"/>
      <c r="C99" s="749"/>
      <c r="D99" s="749"/>
      <c r="E99" s="749"/>
      <c r="F99" s="749"/>
      <c r="G99" s="749"/>
      <c r="H99" s="749"/>
      <c r="I99" s="749"/>
    </row>
    <row r="100" spans="1:9" s="2" customFormat="1" ht="12.75">
      <c r="A100" s="373" t="s">
        <v>473</v>
      </c>
      <c r="B100" s="423">
        <v>0</v>
      </c>
      <c r="C100" s="423">
        <v>0</v>
      </c>
      <c r="D100" s="423">
        <v>0</v>
      </c>
      <c r="E100" s="423">
        <v>0</v>
      </c>
      <c r="F100" s="423">
        <v>0</v>
      </c>
      <c r="G100" s="423">
        <v>0</v>
      </c>
      <c r="H100" s="423">
        <v>0</v>
      </c>
      <c r="I100" s="423">
        <v>0</v>
      </c>
    </row>
    <row r="101" spans="1:9" s="2" customFormat="1" ht="12.75">
      <c r="A101" s="373" t="s">
        <v>474</v>
      </c>
      <c r="B101" s="423">
        <v>0</v>
      </c>
      <c r="C101" s="423">
        <v>0</v>
      </c>
      <c r="D101" s="423">
        <v>0</v>
      </c>
      <c r="E101" s="423">
        <v>0</v>
      </c>
      <c r="F101" s="423">
        <v>0</v>
      </c>
      <c r="G101" s="423">
        <v>0</v>
      </c>
      <c r="H101" s="423">
        <v>0</v>
      </c>
      <c r="I101" s="423">
        <v>0</v>
      </c>
    </row>
    <row r="102" spans="1:9" s="2" customFormat="1" ht="12.75">
      <c r="A102" s="373" t="s">
        <v>475</v>
      </c>
      <c r="B102" s="423">
        <v>0</v>
      </c>
      <c r="C102" s="423">
        <v>0</v>
      </c>
      <c r="D102" s="423">
        <v>0</v>
      </c>
      <c r="E102" s="423">
        <v>0</v>
      </c>
      <c r="F102" s="423">
        <v>0</v>
      </c>
      <c r="G102" s="423">
        <v>0</v>
      </c>
      <c r="H102" s="423">
        <v>0</v>
      </c>
      <c r="I102" s="423">
        <v>0</v>
      </c>
    </row>
    <row r="103" spans="1:9" s="2" customFormat="1" ht="12.75">
      <c r="A103" s="373" t="s">
        <v>476</v>
      </c>
      <c r="B103" s="423">
        <v>0</v>
      </c>
      <c r="C103" s="423">
        <v>0</v>
      </c>
      <c r="D103" s="423">
        <v>0</v>
      </c>
      <c r="E103" s="423">
        <v>0</v>
      </c>
      <c r="F103" s="423">
        <v>0</v>
      </c>
      <c r="G103" s="423">
        <v>0</v>
      </c>
      <c r="H103" s="423">
        <v>0</v>
      </c>
      <c r="I103" s="423">
        <v>0</v>
      </c>
    </row>
    <row r="104" spans="1:9" s="2" customFormat="1" ht="12.75">
      <c r="A104" s="373" t="s">
        <v>477</v>
      </c>
      <c r="B104" s="423">
        <v>0</v>
      </c>
      <c r="C104" s="423">
        <v>0</v>
      </c>
      <c r="D104" s="423">
        <v>0</v>
      </c>
      <c r="E104" s="423">
        <v>0</v>
      </c>
      <c r="F104" s="423">
        <v>0</v>
      </c>
      <c r="G104" s="423">
        <v>0</v>
      </c>
      <c r="H104" s="423">
        <v>0</v>
      </c>
      <c r="I104" s="423">
        <v>0</v>
      </c>
    </row>
    <row r="105" spans="1:9" s="2" customFormat="1" ht="12.75">
      <c r="A105" s="373" t="s">
        <v>478</v>
      </c>
      <c r="B105" s="423">
        <v>0</v>
      </c>
      <c r="C105" s="423">
        <v>0</v>
      </c>
      <c r="D105" s="423">
        <v>0</v>
      </c>
      <c r="E105" s="423">
        <v>0</v>
      </c>
      <c r="F105" s="423">
        <v>0</v>
      </c>
      <c r="G105" s="423">
        <v>0</v>
      </c>
      <c r="H105" s="423">
        <v>0</v>
      </c>
      <c r="I105" s="423">
        <v>0</v>
      </c>
    </row>
    <row r="106" spans="1:9" s="2" customFormat="1" ht="12.75">
      <c r="A106" s="373" t="s">
        <v>479</v>
      </c>
      <c r="B106" s="423">
        <v>0</v>
      </c>
      <c r="C106" s="423">
        <v>0</v>
      </c>
      <c r="D106" s="423">
        <v>0</v>
      </c>
      <c r="E106" s="423">
        <v>0</v>
      </c>
      <c r="F106" s="423">
        <v>0</v>
      </c>
      <c r="G106" s="423">
        <v>0</v>
      </c>
      <c r="H106" s="423">
        <v>0</v>
      </c>
      <c r="I106" s="423">
        <v>0</v>
      </c>
    </row>
    <row r="107" spans="1:9" s="2" customFormat="1" ht="12.75">
      <c r="A107" s="753" t="s">
        <v>152</v>
      </c>
      <c r="B107" s="753"/>
      <c r="C107" s="753"/>
      <c r="D107" s="753"/>
      <c r="E107" s="753"/>
      <c r="F107" s="753"/>
      <c r="G107" s="753"/>
      <c r="H107" s="753"/>
      <c r="I107" s="753"/>
    </row>
    <row r="108" spans="1:9" s="2" customFormat="1" ht="12.75">
      <c r="A108" s="373" t="s">
        <v>473</v>
      </c>
      <c r="B108" s="423">
        <v>0</v>
      </c>
      <c r="C108" s="423">
        <v>0</v>
      </c>
      <c r="D108" s="423">
        <v>0</v>
      </c>
      <c r="E108" s="423">
        <v>0</v>
      </c>
      <c r="F108" s="423">
        <v>0</v>
      </c>
      <c r="G108" s="423">
        <v>0</v>
      </c>
      <c r="H108" s="423">
        <v>0</v>
      </c>
      <c r="I108" s="423">
        <v>0</v>
      </c>
    </row>
    <row r="109" spans="1:9" s="2" customFormat="1" ht="12.75">
      <c r="A109" s="373" t="s">
        <v>474</v>
      </c>
      <c r="B109" s="423">
        <v>0</v>
      </c>
      <c r="C109" s="423">
        <v>0</v>
      </c>
      <c r="D109" s="423">
        <v>0</v>
      </c>
      <c r="E109" s="423">
        <v>0</v>
      </c>
      <c r="F109" s="423">
        <v>0</v>
      </c>
      <c r="G109" s="423">
        <v>0</v>
      </c>
      <c r="H109" s="423">
        <v>0</v>
      </c>
      <c r="I109" s="423">
        <v>0</v>
      </c>
    </row>
    <row r="110" spans="1:9" s="2" customFormat="1" ht="12.75">
      <c r="A110" s="373" t="s">
        <v>475</v>
      </c>
      <c r="B110" s="423">
        <v>0</v>
      </c>
      <c r="C110" s="423">
        <v>0</v>
      </c>
      <c r="D110" s="423">
        <v>0</v>
      </c>
      <c r="E110" s="423">
        <v>0</v>
      </c>
      <c r="F110" s="423">
        <v>0</v>
      </c>
      <c r="G110" s="423">
        <v>0</v>
      </c>
      <c r="H110" s="423">
        <v>0</v>
      </c>
      <c r="I110" s="423">
        <v>0</v>
      </c>
    </row>
    <row r="111" spans="1:9" s="2" customFormat="1" ht="12.75">
      <c r="A111" s="373" t="s">
        <v>476</v>
      </c>
      <c r="B111" s="423">
        <v>0</v>
      </c>
      <c r="C111" s="423">
        <v>0</v>
      </c>
      <c r="D111" s="423">
        <v>0</v>
      </c>
      <c r="E111" s="423">
        <v>0</v>
      </c>
      <c r="F111" s="423">
        <v>0</v>
      </c>
      <c r="G111" s="423">
        <v>0</v>
      </c>
      <c r="H111" s="423">
        <v>0</v>
      </c>
      <c r="I111" s="423">
        <v>0</v>
      </c>
    </row>
    <row r="112" spans="1:9" s="2" customFormat="1" ht="12.75" customHeight="1">
      <c r="A112" s="373" t="s">
        <v>477</v>
      </c>
      <c r="B112" s="423">
        <v>0</v>
      </c>
      <c r="C112" s="423">
        <v>0</v>
      </c>
      <c r="D112" s="423">
        <v>0</v>
      </c>
      <c r="E112" s="423">
        <v>0</v>
      </c>
      <c r="F112" s="423">
        <v>0</v>
      </c>
      <c r="G112" s="423">
        <v>0</v>
      </c>
      <c r="H112" s="423">
        <v>0</v>
      </c>
      <c r="I112" s="423">
        <v>0</v>
      </c>
    </row>
    <row r="113" spans="1:9" s="2" customFormat="1" ht="12.75">
      <c r="A113" s="373" t="s">
        <v>478</v>
      </c>
      <c r="B113" s="423">
        <v>0</v>
      </c>
      <c r="C113" s="423">
        <v>0</v>
      </c>
      <c r="D113" s="423">
        <v>0</v>
      </c>
      <c r="E113" s="423">
        <v>0</v>
      </c>
      <c r="F113" s="423">
        <v>0</v>
      </c>
      <c r="G113" s="423">
        <v>0</v>
      </c>
      <c r="H113" s="423">
        <v>0</v>
      </c>
      <c r="I113" s="423">
        <v>0</v>
      </c>
    </row>
    <row r="114" spans="1:9" s="2" customFormat="1" ht="12.75">
      <c r="A114" s="373" t="s">
        <v>479</v>
      </c>
      <c r="B114" s="423">
        <v>0</v>
      </c>
      <c r="C114" s="423">
        <v>0</v>
      </c>
      <c r="D114" s="423">
        <v>0</v>
      </c>
      <c r="E114" s="423">
        <v>0</v>
      </c>
      <c r="F114" s="423">
        <v>0</v>
      </c>
      <c r="G114" s="423">
        <v>0</v>
      </c>
      <c r="H114" s="423">
        <v>0</v>
      </c>
      <c r="I114" s="423">
        <v>0</v>
      </c>
    </row>
    <row r="115" spans="1:9" s="2" customFormat="1" ht="30.75" customHeight="1">
      <c r="A115" s="82" t="s">
        <v>205</v>
      </c>
      <c r="B115" s="622" t="s">
        <v>481</v>
      </c>
      <c r="C115" s="767"/>
      <c r="D115" s="767"/>
      <c r="E115" s="767"/>
      <c r="F115" s="767"/>
      <c r="G115" s="767"/>
      <c r="H115" s="767"/>
      <c r="I115" s="768"/>
    </row>
    <row r="116" spans="1:9" ht="12.75">
      <c r="A116" s="760"/>
      <c r="B116" s="760"/>
      <c r="C116" s="760"/>
      <c r="D116" s="760"/>
      <c r="E116" s="760"/>
      <c r="F116" s="760"/>
      <c r="G116" s="760"/>
      <c r="H116" s="760"/>
      <c r="I116" s="760"/>
    </row>
    <row r="117" spans="1:2" ht="12.75">
      <c r="A117" s="640" t="s">
        <v>565</v>
      </c>
      <c r="B117" s="736"/>
    </row>
    <row r="118" spans="1:2" ht="12.75">
      <c r="A118" s="736" t="s">
        <v>201</v>
      </c>
      <c r="B118" s="736"/>
    </row>
  </sheetData>
  <sheetProtection/>
  <mergeCells count="65">
    <mergeCell ref="A51:I51"/>
    <mergeCell ref="A99:I99"/>
    <mergeCell ref="A107:I107"/>
    <mergeCell ref="B115:I115"/>
    <mergeCell ref="A98:I98"/>
    <mergeCell ref="A74:I74"/>
    <mergeCell ref="B80:I80"/>
    <mergeCell ref="A81:I81"/>
    <mergeCell ref="A89:I89"/>
    <mergeCell ref="B32:G32"/>
    <mergeCell ref="A116:I116"/>
    <mergeCell ref="A33:G33"/>
    <mergeCell ref="B37:G37"/>
    <mergeCell ref="B34:B36"/>
    <mergeCell ref="A61:I61"/>
    <mergeCell ref="A93:I93"/>
    <mergeCell ref="B97:I97"/>
    <mergeCell ref="A49:I49"/>
    <mergeCell ref="B46:G46"/>
    <mergeCell ref="A14:I14"/>
    <mergeCell ref="A54:I54"/>
    <mergeCell ref="A52:I52"/>
    <mergeCell ref="A53:I53"/>
    <mergeCell ref="F57:F59"/>
    <mergeCell ref="G57:I57"/>
    <mergeCell ref="B58:B59"/>
    <mergeCell ref="C58:C59"/>
    <mergeCell ref="F17:F18"/>
    <mergeCell ref="A47:G47"/>
    <mergeCell ref="A118:B118"/>
    <mergeCell ref="D58:D59"/>
    <mergeCell ref="E58:E59"/>
    <mergeCell ref="A62:I62"/>
    <mergeCell ref="A56:A59"/>
    <mergeCell ref="B56:C57"/>
    <mergeCell ref="D56:E57"/>
    <mergeCell ref="F56:I56"/>
    <mergeCell ref="A73:I73"/>
    <mergeCell ref="A67:I67"/>
    <mergeCell ref="A117:B117"/>
    <mergeCell ref="A20:G20"/>
    <mergeCell ref="A26:G26"/>
    <mergeCell ref="B21:B23"/>
    <mergeCell ref="B25:G25"/>
    <mergeCell ref="B72:I72"/>
    <mergeCell ref="B87:I87"/>
    <mergeCell ref="A88:I88"/>
    <mergeCell ref="A38:G38"/>
    <mergeCell ref="B28:B31"/>
    <mergeCell ref="A12:I12"/>
    <mergeCell ref="A13:I13"/>
    <mergeCell ref="A16:A18"/>
    <mergeCell ref="B16:B18"/>
    <mergeCell ref="C16:D16"/>
    <mergeCell ref="E16:F16"/>
    <mergeCell ref="G16:G18"/>
    <mergeCell ref="C17:C18"/>
    <mergeCell ref="D17:D18"/>
    <mergeCell ref="E17:E18"/>
    <mergeCell ref="A1:I1"/>
    <mergeCell ref="B3:I3"/>
    <mergeCell ref="B5:I5"/>
    <mergeCell ref="A7:I7"/>
    <mergeCell ref="A8:I8"/>
    <mergeCell ref="A10:I10"/>
  </mergeCells>
  <printOptions/>
  <pageMargins left="0.75" right="0.75" top="1" bottom="1" header="0.5" footer="0.5"/>
  <pageSetup fitToHeight="2" horizontalDpi="600" verticalDpi="600" orientation="landscape" paperSize="9" scale="67" r:id="rId1"/>
  <rowBreaks count="1" manualBreakCount="1">
    <brk id="19"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F53"/>
  <sheetViews>
    <sheetView view="pageBreakPreview" zoomScale="70" zoomScaleSheetLayoutView="70" zoomScalePageLayoutView="0" workbookViewId="0" topLeftCell="A1">
      <selection activeCell="G47" sqref="G47"/>
    </sheetView>
  </sheetViews>
  <sheetFormatPr defaultColWidth="9.140625" defaultRowHeight="12.75"/>
  <cols>
    <col min="2" max="2" width="13.28125" style="0" customWidth="1"/>
    <col min="3" max="3" width="46.28125" style="0" customWidth="1"/>
    <col min="4" max="4" width="26.28125" style="0" customWidth="1"/>
    <col min="5" max="5" width="46.57421875" style="0" customWidth="1"/>
    <col min="6" max="6" width="21.28125" style="0" customWidth="1"/>
    <col min="7" max="7" width="44.8515625" style="0" customWidth="1"/>
    <col min="8" max="8" width="24.7109375" style="0" customWidth="1"/>
  </cols>
  <sheetData>
    <row r="1" spans="1:3" ht="12.75">
      <c r="A1" s="157" t="s">
        <v>369</v>
      </c>
      <c r="B1" s="157"/>
      <c r="C1" s="157"/>
    </row>
    <row r="2" spans="1:3" ht="12.75">
      <c r="A2" s="157"/>
      <c r="B2" s="157"/>
      <c r="C2" s="157"/>
    </row>
    <row r="3" spans="1:6" ht="14.25">
      <c r="A3" s="787" t="s">
        <v>197</v>
      </c>
      <c r="B3" s="787"/>
      <c r="C3" s="627" t="s">
        <v>449</v>
      </c>
      <c r="D3" s="628"/>
      <c r="E3" s="628"/>
      <c r="F3" s="628"/>
    </row>
    <row r="4" spans="1:6" ht="14.25">
      <c r="A4" s="95"/>
      <c r="B4" s="2"/>
      <c r="C4" s="2"/>
      <c r="D4" s="2"/>
      <c r="E4" s="2"/>
      <c r="F4" s="2"/>
    </row>
    <row r="5" spans="1:6" ht="14.25">
      <c r="A5" s="787" t="s">
        <v>198</v>
      </c>
      <c r="B5" s="787"/>
      <c r="C5" s="627" t="s">
        <v>450</v>
      </c>
      <c r="D5" s="628"/>
      <c r="E5" s="628"/>
      <c r="F5" s="628"/>
    </row>
    <row r="6" spans="1:6" ht="14.25">
      <c r="A6" s="139"/>
      <c r="B6" s="158"/>
      <c r="C6" s="158"/>
      <c r="D6" s="158"/>
      <c r="E6" s="159"/>
      <c r="F6" s="160"/>
    </row>
    <row r="7" spans="3:6" ht="54.75" customHeight="1" thickBot="1">
      <c r="C7" s="788" t="s">
        <v>305</v>
      </c>
      <c r="D7" s="788"/>
      <c r="E7" s="799" t="s">
        <v>306</v>
      </c>
      <c r="F7" s="800"/>
    </row>
    <row r="8" spans="1:6" ht="13.5" customHeight="1" thickBot="1">
      <c r="A8" s="791" t="s">
        <v>307</v>
      </c>
      <c r="B8" s="792"/>
      <c r="C8" s="772" t="s">
        <v>308</v>
      </c>
      <c r="D8" s="773"/>
      <c r="E8" s="797" t="s">
        <v>309</v>
      </c>
      <c r="F8" s="798"/>
    </row>
    <row r="9" spans="1:6" ht="26.25" thickBot="1">
      <c r="A9" s="793"/>
      <c r="B9" s="794"/>
      <c r="C9" s="161" t="s">
        <v>310</v>
      </c>
      <c r="D9" s="162">
        <f>'[1]ZAŁ 8'!$D$9+'[2]ZAŁ 8'!$D$9+'[3]ZAŁ 8'!$D$9+'[4]ZAŁ 8'!$D$9</f>
        <v>9239</v>
      </c>
      <c r="E9" s="163"/>
      <c r="F9" s="164"/>
    </row>
    <row r="10" spans="1:6" ht="26.25" customHeight="1" thickBot="1">
      <c r="A10" s="793"/>
      <c r="B10" s="794"/>
      <c r="C10" s="165" t="s">
        <v>311</v>
      </c>
      <c r="D10" s="166">
        <f>'[1]ZAŁ 8'!$D$10+'[3]ZAŁ 8'!$D$10+'[2]ZAŁ 8'!$D$10+'[4]ZAŁ 8'!$D$10</f>
        <v>1824</v>
      </c>
      <c r="E10" s="167"/>
      <c r="F10" s="168"/>
    </row>
    <row r="11" spans="1:6" ht="33.75" customHeight="1" thickBot="1">
      <c r="A11" s="793"/>
      <c r="B11" s="794"/>
      <c r="C11" s="165" t="s">
        <v>312</v>
      </c>
      <c r="D11" s="162">
        <f>'[3]ZAŁ 8'!$D$11+'[1]ZAŁ 8'!$D$11+'[2]ZAŁ 8'!$D$11+'[4]ZAŁ 8'!$D$11</f>
        <v>288</v>
      </c>
      <c r="E11" s="169" t="s">
        <v>313</v>
      </c>
      <c r="F11" s="162" t="s">
        <v>457</v>
      </c>
    </row>
    <row r="12" spans="1:6" ht="13.5" thickBot="1">
      <c r="A12" s="793"/>
      <c r="B12" s="794"/>
      <c r="C12" s="170" t="s">
        <v>314</v>
      </c>
      <c r="D12" s="171">
        <f>'[1]ZAŁ 8'!$D$12+'[3]ZAŁ 8'!$D$12+'[2]ZAŁ 8'!$D$12+'[4]ZAŁ 8'!$D$12</f>
        <v>275</v>
      </c>
      <c r="E12" s="172" t="s">
        <v>315</v>
      </c>
      <c r="F12" s="173" t="s">
        <v>457</v>
      </c>
    </row>
    <row r="13" spans="1:6" ht="12.75">
      <c r="A13" s="793"/>
      <c r="B13" s="794"/>
      <c r="C13" s="174" t="s">
        <v>316</v>
      </c>
      <c r="D13" s="175" t="s">
        <v>317</v>
      </c>
      <c r="E13" s="176" t="s">
        <v>316</v>
      </c>
      <c r="F13" s="177" t="s">
        <v>317</v>
      </c>
    </row>
    <row r="14" spans="1:6" ht="12.75" customHeight="1" thickBot="1">
      <c r="A14" s="793"/>
      <c r="B14" s="794"/>
      <c r="C14" s="178">
        <f>'[1]ZAŁ 8'!$C$14+'[3]ZAŁ 8'!$C$14+'[2]ZAŁ 8'!$C$14+'[4]ZAŁ 8'!$C$14</f>
        <v>74</v>
      </c>
      <c r="D14" s="179">
        <f>'[1]ZAŁ 8'!$D$14+'[3]ZAŁ 8'!$D$14+'[2]ZAŁ 8'!$D$14+'[4]ZAŁ 8'!$D$14</f>
        <v>201</v>
      </c>
      <c r="E14" s="180" t="s">
        <v>457</v>
      </c>
      <c r="F14" s="181" t="s">
        <v>457</v>
      </c>
    </row>
    <row r="15" spans="1:6" ht="18" customHeight="1" thickBot="1">
      <c r="A15" s="793"/>
      <c r="B15" s="794"/>
      <c r="C15" s="182" t="s">
        <v>318</v>
      </c>
      <c r="D15" s="183">
        <f>'[1]ZAŁ 8'!$D$15+'[3]ZAŁ 8'!$D$15+'[2]ZAŁ 8'!$D$15+'[4]ZAŁ 8'!$D$15</f>
        <v>10</v>
      </c>
      <c r="E15" s="184" t="s">
        <v>318</v>
      </c>
      <c r="F15" s="162" t="s">
        <v>457</v>
      </c>
    </row>
    <row r="16" spans="1:6" ht="13.5" thickBot="1">
      <c r="A16" s="793"/>
      <c r="B16" s="794"/>
      <c r="C16" s="185" t="s">
        <v>319</v>
      </c>
      <c r="D16" s="162">
        <f>'[1]ZAŁ 8'!$D$16+'[3]ZAŁ 8'!$D$16+'[2]ZAŁ 8'!$D$15+'[4]ZAŁ 8'!$D$16</f>
        <v>0</v>
      </c>
      <c r="E16" s="184" t="s">
        <v>319</v>
      </c>
      <c r="F16" s="162" t="s">
        <v>457</v>
      </c>
    </row>
    <row r="17" spans="1:6" ht="13.5" thickBot="1">
      <c r="A17" s="793"/>
      <c r="B17" s="794"/>
      <c r="C17" s="185" t="s">
        <v>320</v>
      </c>
      <c r="D17" s="162">
        <f>'[1]ZAŁ 8'!$D$17+'[3]ZAŁ 8'!$D$17+'[2]ZAŁ 8'!$D$17+'[4]ZAŁ 8'!$D$17</f>
        <v>2</v>
      </c>
      <c r="E17" s="184" t="s">
        <v>320</v>
      </c>
      <c r="F17" s="162" t="s">
        <v>457</v>
      </c>
    </row>
    <row r="18" spans="1:6" ht="51.75" thickBot="1">
      <c r="A18" s="795"/>
      <c r="B18" s="796"/>
      <c r="C18" s="165" t="s">
        <v>321</v>
      </c>
      <c r="D18" s="186">
        <f>'[1]ZAŁ 8'!$D$18+'[3]ZAŁ 8'!$D$18+'[2]ZAŁ 8'!$D$18+'[4]ZAŁ 8'!$D$18</f>
        <v>20</v>
      </c>
      <c r="E18" s="187" t="s">
        <v>322</v>
      </c>
      <c r="F18" s="166" t="s">
        <v>457</v>
      </c>
    </row>
    <row r="19" spans="1:6" ht="39" customHeight="1" thickBot="1">
      <c r="A19" s="775" t="s">
        <v>323</v>
      </c>
      <c r="B19" s="188"/>
      <c r="C19" s="161" t="s">
        <v>324</v>
      </c>
      <c r="D19" s="189">
        <f>'[1]ZAŁ 8'!$D$19+'[3]ZAŁ 8'!$D$19+'[2]ZAŁ 8'!$D$19+'[4]ZAŁ 8'!$D$19</f>
        <v>7394</v>
      </c>
      <c r="E19" s="163"/>
      <c r="F19" s="164"/>
    </row>
    <row r="20" spans="1:6" ht="64.5" thickBot="1">
      <c r="A20" s="776"/>
      <c r="B20" s="777" t="s">
        <v>325</v>
      </c>
      <c r="C20" s="161" t="s">
        <v>326</v>
      </c>
      <c r="D20" s="189">
        <f>'[1]ZAŁ 8'!$D$20+'[3]ZAŁ 8'!$D$20+'[2]ZAŁ 8'!$D$20+'[4]ZAŁ 8'!$D$20</f>
        <v>4789</v>
      </c>
      <c r="E20" s="167"/>
      <c r="F20" s="168"/>
    </row>
    <row r="21" spans="1:6" ht="80.25" customHeight="1" thickBot="1">
      <c r="A21" s="776"/>
      <c r="B21" s="778"/>
      <c r="C21" s="161" t="s">
        <v>327</v>
      </c>
      <c r="D21" s="162">
        <f>'[1]ZAŁ 8'!$D$21+'[3]ZAŁ 8'!$D$21+'[2]ZAŁ 8'!$D$21+'[4]ZAŁ 8'!$D$21</f>
        <v>761</v>
      </c>
      <c r="E21" s="190" t="s">
        <v>329</v>
      </c>
      <c r="F21" s="183" t="s">
        <v>457</v>
      </c>
    </row>
    <row r="22" spans="1:6" ht="13.5" thickBot="1">
      <c r="A22" s="776"/>
      <c r="B22" s="778"/>
      <c r="C22" s="191" t="s">
        <v>330</v>
      </c>
      <c r="D22" s="472">
        <v>707</v>
      </c>
      <c r="E22" s="176" t="s">
        <v>331</v>
      </c>
      <c r="F22" s="193" t="s">
        <v>457</v>
      </c>
    </row>
    <row r="23" spans="1:6" ht="12.75">
      <c r="A23" s="776"/>
      <c r="B23" s="778"/>
      <c r="C23" s="191" t="s">
        <v>332</v>
      </c>
      <c r="D23" s="194" t="s">
        <v>333</v>
      </c>
      <c r="E23" s="195" t="s">
        <v>332</v>
      </c>
      <c r="F23" s="177" t="s">
        <v>333</v>
      </c>
    </row>
    <row r="24" spans="1:6" ht="13.5" thickBot="1">
      <c r="A24" s="776"/>
      <c r="B24" s="778"/>
      <c r="C24" s="473">
        <v>94</v>
      </c>
      <c r="D24" s="474">
        <v>613</v>
      </c>
      <c r="E24" s="196" t="s">
        <v>457</v>
      </c>
      <c r="F24" s="181" t="s">
        <v>457</v>
      </c>
    </row>
    <row r="25" spans="1:6" ht="18.75" customHeight="1" thickBot="1">
      <c r="A25" s="776"/>
      <c r="B25" s="778"/>
      <c r="C25" s="190" t="s">
        <v>334</v>
      </c>
      <c r="D25" s="197">
        <f>'[1]ZAŁ 8'!$D$25+'[3]ZAŁ 8'!$D$25+'[2]ZAŁ 8'!$D$25+'[4]ZAŁ 8'!$D$25</f>
        <v>51</v>
      </c>
      <c r="E25" s="184" t="s">
        <v>335</v>
      </c>
      <c r="F25" s="162" t="s">
        <v>457</v>
      </c>
    </row>
    <row r="26" spans="1:6" ht="13.5" thickBot="1">
      <c r="A26" s="776"/>
      <c r="B26" s="778"/>
      <c r="C26" s="198" t="s">
        <v>336</v>
      </c>
      <c r="D26" s="197">
        <f>'[1]ZAŁ 8'!$D$26+'[3]ZAŁ 8'!$D$26+'[2]ZAŁ 8'!$D$26+'[4]ZAŁ 8'!$D$26</f>
        <v>2</v>
      </c>
      <c r="E26" s="184" t="s">
        <v>336</v>
      </c>
      <c r="F26" s="162" t="s">
        <v>457</v>
      </c>
    </row>
    <row r="27" spans="1:6" ht="13.5" thickBot="1">
      <c r="A27" s="776"/>
      <c r="B27" s="778"/>
      <c r="C27" s="198" t="s">
        <v>337</v>
      </c>
      <c r="D27" s="197">
        <f>'[1]ZAŁ 8'!$D$27+'[3]ZAŁ 8'!$D$27+'[2]ZAŁ 8'!$D$27+'[4]ZAŁ 8'!$D$27</f>
        <v>1</v>
      </c>
      <c r="E27" s="184" t="s">
        <v>337</v>
      </c>
      <c r="F27" s="162" t="s">
        <v>457</v>
      </c>
    </row>
    <row r="28" spans="1:6" ht="64.5" thickBot="1">
      <c r="A28" s="776"/>
      <c r="B28" s="779"/>
      <c r="C28" s="161" t="s">
        <v>338</v>
      </c>
      <c r="D28" s="197">
        <f>'[1]ZAŁ 8'!$D$28+'[3]ZAŁ 8'!$D$28+'[2]ZAŁ 8'!$D$28+'[4]ZAŁ 8'!$D$28</f>
        <v>54</v>
      </c>
      <c r="E28" s="169" t="s">
        <v>339</v>
      </c>
      <c r="F28" s="162" t="s">
        <v>457</v>
      </c>
    </row>
    <row r="29" spans="1:6" ht="83.25" customHeight="1" thickBot="1">
      <c r="A29" s="776"/>
      <c r="B29" s="780" t="s">
        <v>340</v>
      </c>
      <c r="C29" s="161" t="s">
        <v>341</v>
      </c>
      <c r="D29" s="162">
        <f>'[1]ZAŁ 8'!$D$29+'[3]ZAŁ 8'!$D$29+'[2]ZAŁ 8'!$D$29+'[4]ZAŁ 8'!$D$29</f>
        <v>315</v>
      </c>
      <c r="E29" s="199"/>
      <c r="F29" s="200"/>
    </row>
    <row r="30" spans="1:6" ht="77.25" customHeight="1" thickBot="1">
      <c r="A30" s="776"/>
      <c r="B30" s="781"/>
      <c r="C30" s="201" t="s">
        <v>342</v>
      </c>
      <c r="D30" s="202">
        <f>'[1]ZAŁ 8'!$D$30+'[3]ZAŁ 8'!$D$30+'[2]ZAŁ 8'!$D$30+'[4]ZAŁ 8'!$D$30</f>
        <v>49</v>
      </c>
      <c r="E30" s="203" t="s">
        <v>343</v>
      </c>
      <c r="F30" s="162" t="s">
        <v>457</v>
      </c>
    </row>
    <row r="31" spans="1:6" ht="13.5" thickBot="1">
      <c r="A31" s="776"/>
      <c r="B31" s="781"/>
      <c r="C31" s="174" t="s">
        <v>344</v>
      </c>
      <c r="D31" s="192">
        <f>'[1]ZAŁ 8'!$D$31+'[3]ZAŁ 8'!$D$31+'[2]ZAŁ 8'!$D$31+'[4]ZAŁ 8'!$D$31</f>
        <v>39</v>
      </c>
      <c r="E31" s="204" t="s">
        <v>345</v>
      </c>
      <c r="F31" s="173" t="s">
        <v>457</v>
      </c>
    </row>
    <row r="32" spans="1:6" ht="12.75">
      <c r="A32" s="776"/>
      <c r="B32" s="781"/>
      <c r="C32" s="205" t="s">
        <v>346</v>
      </c>
      <c r="D32" s="206" t="s">
        <v>347</v>
      </c>
      <c r="E32" s="207" t="s">
        <v>348</v>
      </c>
      <c r="F32" s="193" t="s">
        <v>349</v>
      </c>
    </row>
    <row r="33" spans="1:6" ht="13.5" thickBot="1">
      <c r="A33" s="776"/>
      <c r="B33" s="781"/>
      <c r="C33" s="208">
        <f>'[1]ZAŁ 8'!$C$33+'[3]ZAŁ 8'!$C$33+'[2]ZAŁ 8'!$C$33+'[4]ZAŁ 8'!$C$33</f>
        <v>18</v>
      </c>
      <c r="D33" s="209">
        <f>'[1]ZAŁ 8'!$D$33+'[3]ZAŁ 8'!$D$33+'[2]ZAŁ 8'!$D$33+'[4]ZAŁ 8'!$D$33</f>
        <v>21</v>
      </c>
      <c r="E33" s="180" t="s">
        <v>457</v>
      </c>
      <c r="F33" s="181" t="s">
        <v>457</v>
      </c>
    </row>
    <row r="34" spans="1:6" ht="12" customHeight="1" thickBot="1">
      <c r="A34" s="776"/>
      <c r="B34" s="781"/>
      <c r="C34" s="198" t="s">
        <v>350</v>
      </c>
      <c r="D34" s="162">
        <f>'[1]ZAŁ 8'!$D$34+'[3]ZAŁ 8'!$D$34+'[2]ZAŁ 8'!$D$34+'[4]ZAŁ 8'!$D$34</f>
        <v>8</v>
      </c>
      <c r="E34" s="184" t="s">
        <v>351</v>
      </c>
      <c r="F34" s="162" t="s">
        <v>457</v>
      </c>
    </row>
    <row r="35" spans="1:6" ht="13.5" thickBot="1">
      <c r="A35" s="776"/>
      <c r="B35" s="781"/>
      <c r="C35" s="198" t="s">
        <v>352</v>
      </c>
      <c r="D35" s="162">
        <f>'[1]ZAŁ 8'!$D$35+'[3]ZAŁ 8'!$D$35+'[2]ZAŁ 8'!$D$35+'[4]ZAŁ 8'!$D$35</f>
        <v>1</v>
      </c>
      <c r="E35" s="184" t="s">
        <v>352</v>
      </c>
      <c r="F35" s="162" t="s">
        <v>457</v>
      </c>
    </row>
    <row r="36" spans="1:6" ht="13.5" thickBot="1">
      <c r="A36" s="776"/>
      <c r="B36" s="781"/>
      <c r="C36" s="198" t="s">
        <v>353</v>
      </c>
      <c r="D36" s="162">
        <f>'[1]ZAŁ 8'!$D$36+'[3]ZAŁ 8'!$D$36+'[2]ZAŁ 8'!$D$36+'[4]ZAŁ 8'!$D$36</f>
        <v>1</v>
      </c>
      <c r="E36" s="184" t="s">
        <v>353</v>
      </c>
      <c r="F36" s="162" t="s">
        <v>457</v>
      </c>
    </row>
    <row r="37" spans="1:6" ht="64.5" thickBot="1">
      <c r="A37" s="776"/>
      <c r="B37" s="782"/>
      <c r="C37" s="210" t="s">
        <v>354</v>
      </c>
      <c r="D37" s="166">
        <f>'[1]ZAŁ 8'!$D$37+'[3]ZAŁ 8'!$D$37+'[2]ZAŁ 8'!$D$37+'[4]ZAŁ 8'!$D$37</f>
        <v>10</v>
      </c>
      <c r="E37" s="210" t="s">
        <v>355</v>
      </c>
      <c r="F37" s="166" t="s">
        <v>457</v>
      </c>
    </row>
    <row r="38" spans="1:6" ht="69" customHeight="1" thickBot="1">
      <c r="A38" s="783" t="s">
        <v>356</v>
      </c>
      <c r="B38" s="211" t="s">
        <v>357</v>
      </c>
      <c r="C38" s="212" t="s">
        <v>358</v>
      </c>
      <c r="D38" s="162">
        <f>'[1]ZAŁ 8'!$D$38+'[3]ZAŁ 8'!$D$38+'[2]ZAŁ 8'!$D$38+'[4]ZAŁ 8'!$D$38</f>
        <v>20</v>
      </c>
      <c r="E38" s="161" t="s">
        <v>377</v>
      </c>
      <c r="F38" s="162" t="s">
        <v>457</v>
      </c>
    </row>
    <row r="39" spans="1:6" ht="38.25" customHeight="1" thickBot="1">
      <c r="A39" s="784"/>
      <c r="B39" s="789" t="s">
        <v>378</v>
      </c>
      <c r="C39" s="213"/>
      <c r="D39" s="164"/>
      <c r="E39" s="214" t="s">
        <v>379</v>
      </c>
      <c r="F39" s="162" t="s">
        <v>457</v>
      </c>
    </row>
    <row r="40" spans="1:6" ht="54" customHeight="1" thickBot="1">
      <c r="A40" s="785"/>
      <c r="B40" s="790"/>
      <c r="C40" s="215"/>
      <c r="D40" s="168"/>
      <c r="E40" s="214" t="s">
        <v>380</v>
      </c>
      <c r="F40" s="162" t="s">
        <v>457</v>
      </c>
    </row>
    <row r="41" ht="12.75">
      <c r="A41" s="7"/>
    </row>
    <row r="42" ht="12.75">
      <c r="A42" s="7" t="s">
        <v>381</v>
      </c>
    </row>
    <row r="43" spans="1:6" ht="12.75">
      <c r="A43" s="786" t="s">
        <v>60</v>
      </c>
      <c r="B43" s="786"/>
      <c r="C43" s="786"/>
      <c r="D43" s="786"/>
      <c r="E43" s="786"/>
      <c r="F43" s="786"/>
    </row>
    <row r="44" ht="12.75">
      <c r="A44" t="s">
        <v>382</v>
      </c>
    </row>
    <row r="45" ht="12.75">
      <c r="A45" t="s">
        <v>4</v>
      </c>
    </row>
    <row r="46" ht="12.75">
      <c r="A46" t="s">
        <v>5</v>
      </c>
    </row>
    <row r="47" ht="12.75">
      <c r="A47" t="s">
        <v>6</v>
      </c>
    </row>
    <row r="48" ht="12.75">
      <c r="A48" t="s">
        <v>7</v>
      </c>
    </row>
    <row r="49" ht="12.75">
      <c r="A49" t="s">
        <v>8</v>
      </c>
    </row>
    <row r="50" ht="12.75">
      <c r="A50" t="s">
        <v>9</v>
      </c>
    </row>
    <row r="51" ht="12.75">
      <c r="A51" s="7"/>
    </row>
    <row r="52" spans="1:2" ht="12.75">
      <c r="A52" s="640" t="s">
        <v>565</v>
      </c>
      <c r="B52" s="736"/>
    </row>
    <row r="53" spans="1:3" ht="12.75" customHeight="1">
      <c r="A53" s="774" t="s">
        <v>201</v>
      </c>
      <c r="B53" s="774"/>
      <c r="C53" s="774"/>
    </row>
  </sheetData>
  <sheetProtection/>
  <mergeCells count="17">
    <mergeCell ref="A3:B3"/>
    <mergeCell ref="C3:F3"/>
    <mergeCell ref="A5:B5"/>
    <mergeCell ref="C5:F5"/>
    <mergeCell ref="C7:D7"/>
    <mergeCell ref="B39:B40"/>
    <mergeCell ref="A8:B18"/>
    <mergeCell ref="C8:D8"/>
    <mergeCell ref="E8:F8"/>
    <mergeCell ref="E7:F7"/>
    <mergeCell ref="A53:C53"/>
    <mergeCell ref="A19:A37"/>
    <mergeCell ref="B20:B28"/>
    <mergeCell ref="B29:B37"/>
    <mergeCell ref="A38:A40"/>
    <mergeCell ref="A43:F43"/>
    <mergeCell ref="A52:B52"/>
  </mergeCells>
  <printOptions/>
  <pageMargins left="0.5905511811023623" right="0.5905511811023623" top="0.5905511811023623" bottom="0.5905511811023623" header="0.5118110236220472" footer="0.5118110236220472"/>
  <pageSetup fitToHeight="1" fitToWidth="1" horizontalDpi="600" verticalDpi="600" orientation="portrait" paperSize="9" scale="56" r:id="rId1"/>
</worksheet>
</file>

<file path=xl/worksheets/sheet9.xml><?xml version="1.0" encoding="utf-8"?>
<worksheet xmlns="http://schemas.openxmlformats.org/spreadsheetml/2006/main" xmlns:r="http://schemas.openxmlformats.org/officeDocument/2006/relationships">
  <dimension ref="A1:I353"/>
  <sheetViews>
    <sheetView view="pageBreakPreview" zoomScaleSheetLayoutView="100" zoomScalePageLayoutView="0" workbookViewId="0" topLeftCell="A1">
      <selection activeCell="B353" sqref="B353"/>
    </sheetView>
  </sheetViews>
  <sheetFormatPr defaultColWidth="9.140625" defaultRowHeight="12.75"/>
  <cols>
    <col min="1" max="1" width="22.421875" style="9" customWidth="1"/>
    <col min="2" max="2" width="10.7109375" style="9" customWidth="1"/>
    <col min="3" max="3" width="48.00390625" style="9" customWidth="1"/>
    <col min="4" max="4" width="10.00390625" style="9" customWidth="1"/>
    <col min="5" max="5" width="16.00390625" style="9" customWidth="1"/>
    <col min="6" max="6" width="15.7109375" style="9" customWidth="1"/>
    <col min="7" max="16384" width="9.140625" style="9" customWidth="1"/>
  </cols>
  <sheetData>
    <row r="1" spans="1:5" ht="15">
      <c r="A1" s="8" t="s">
        <v>370</v>
      </c>
      <c r="B1" s="8"/>
      <c r="C1" s="8"/>
      <c r="D1" s="8"/>
      <c r="E1" s="8"/>
    </row>
    <row r="2" ht="15">
      <c r="A2" s="10"/>
    </row>
    <row r="3" spans="1:5" ht="14.25">
      <c r="A3" s="11" t="s">
        <v>197</v>
      </c>
      <c r="B3" s="807" t="s">
        <v>449</v>
      </c>
      <c r="C3" s="807"/>
      <c r="D3" s="807"/>
      <c r="E3" s="807"/>
    </row>
    <row r="4" spans="1:2" ht="14.25">
      <c r="A4" s="12"/>
      <c r="B4" s="12"/>
    </row>
    <row r="5" spans="1:5" ht="14.25">
      <c r="A5" s="11" t="s">
        <v>198</v>
      </c>
      <c r="B5" s="807" t="s">
        <v>450</v>
      </c>
      <c r="C5" s="807"/>
      <c r="D5" s="807"/>
      <c r="E5" s="807"/>
    </row>
    <row r="6" spans="1:5" ht="14.25">
      <c r="A6" s="11"/>
      <c r="B6" s="13"/>
      <c r="C6" s="13"/>
      <c r="D6" s="13"/>
      <c r="E6" s="13"/>
    </row>
    <row r="7" spans="1:9" ht="15" customHeight="1">
      <c r="A7" s="648" t="s">
        <v>129</v>
      </c>
      <c r="B7" s="648"/>
      <c r="C7" s="648"/>
      <c r="D7" s="648"/>
      <c r="E7" s="648"/>
      <c r="F7" s="156"/>
      <c r="G7" s="156"/>
      <c r="H7" s="156"/>
      <c r="I7" s="156"/>
    </row>
    <row r="8" spans="1:9" ht="15">
      <c r="A8" s="14"/>
      <c r="B8" s="14"/>
      <c r="C8" s="14"/>
      <c r="D8" s="14"/>
      <c r="E8" s="14"/>
      <c r="F8" s="14"/>
      <c r="G8" s="14"/>
      <c r="H8" s="14"/>
      <c r="I8" s="14"/>
    </row>
    <row r="9" spans="1:6" ht="41.25" customHeight="1">
      <c r="A9" s="808" t="s">
        <v>36</v>
      </c>
      <c r="B9" s="808"/>
      <c r="C9" s="808"/>
      <c r="D9" s="808"/>
      <c r="E9" s="808"/>
      <c r="F9" s="808"/>
    </row>
    <row r="10" spans="1:6" ht="12.75">
      <c r="A10" s="808" t="s">
        <v>18</v>
      </c>
      <c r="B10" s="808"/>
      <c r="C10" s="808"/>
      <c r="D10" s="808"/>
      <c r="E10" s="808"/>
      <c r="F10" s="808"/>
    </row>
    <row r="11" ht="13.5" thickBot="1"/>
    <row r="12" spans="1:6" ht="24.75" customHeight="1">
      <c r="A12" s="809" t="s">
        <v>275</v>
      </c>
      <c r="B12" s="811" t="s">
        <v>276</v>
      </c>
      <c r="C12" s="811"/>
      <c r="D12" s="811"/>
      <c r="E12" s="812" t="s">
        <v>191</v>
      </c>
      <c r="F12" s="815" t="s">
        <v>17</v>
      </c>
    </row>
    <row r="13" spans="1:6" ht="38.25" customHeight="1">
      <c r="A13" s="810"/>
      <c r="B13" s="15" t="s">
        <v>199</v>
      </c>
      <c r="C13" s="814" t="s">
        <v>225</v>
      </c>
      <c r="D13" s="814"/>
      <c r="E13" s="813"/>
      <c r="F13" s="816"/>
    </row>
    <row r="14" spans="1:6" ht="15" thickBot="1">
      <c r="A14" s="233">
        <v>1</v>
      </c>
      <c r="B14" s="234">
        <v>2</v>
      </c>
      <c r="C14" s="234">
        <v>3</v>
      </c>
      <c r="D14" s="234">
        <v>4</v>
      </c>
      <c r="E14" s="235">
        <v>5</v>
      </c>
      <c r="F14" s="236">
        <v>6</v>
      </c>
    </row>
    <row r="15" spans="1:6" ht="15" thickBot="1">
      <c r="A15" s="882" t="s">
        <v>252</v>
      </c>
      <c r="B15" s="883"/>
      <c r="C15" s="883"/>
      <c r="D15" s="883"/>
      <c r="E15" s="883"/>
      <c r="F15" s="884"/>
    </row>
    <row r="16" spans="1:6" ht="24.75" customHeight="1">
      <c r="A16" s="848" t="s">
        <v>226</v>
      </c>
      <c r="B16" s="851"/>
      <c r="C16" s="16" t="s">
        <v>277</v>
      </c>
      <c r="D16" s="424" t="s">
        <v>193</v>
      </c>
      <c r="E16" s="865" t="s">
        <v>193</v>
      </c>
      <c r="F16" s="885" t="s">
        <v>193</v>
      </c>
    </row>
    <row r="17" spans="1:6" ht="24.75" customHeight="1">
      <c r="A17" s="876"/>
      <c r="B17" s="852"/>
      <c r="C17" s="17" t="s">
        <v>278</v>
      </c>
      <c r="D17" s="425" t="s">
        <v>193</v>
      </c>
      <c r="E17" s="863"/>
      <c r="F17" s="880"/>
    </row>
    <row r="18" spans="1:6" ht="24.75" customHeight="1">
      <c r="A18" s="876"/>
      <c r="B18" s="852"/>
      <c r="C18" s="17" t="s">
        <v>279</v>
      </c>
      <c r="D18" s="425" t="s">
        <v>193</v>
      </c>
      <c r="E18" s="863"/>
      <c r="F18" s="880"/>
    </row>
    <row r="19" spans="1:6" ht="24.75" customHeight="1">
      <c r="A19" s="876"/>
      <c r="B19" s="852"/>
      <c r="C19" s="17" t="s">
        <v>37</v>
      </c>
      <c r="D19" s="425" t="s">
        <v>193</v>
      </c>
      <c r="E19" s="863"/>
      <c r="F19" s="880"/>
    </row>
    <row r="20" spans="1:6" ht="24.75" customHeight="1">
      <c r="A20" s="876"/>
      <c r="B20" s="852"/>
      <c r="C20" s="17" t="s">
        <v>280</v>
      </c>
      <c r="D20" s="425" t="s">
        <v>193</v>
      </c>
      <c r="E20" s="863"/>
      <c r="F20" s="880"/>
    </row>
    <row r="21" spans="1:6" ht="24.75" customHeight="1" thickBot="1">
      <c r="A21" s="877"/>
      <c r="B21" s="853"/>
      <c r="C21" s="18" t="s">
        <v>38</v>
      </c>
      <c r="D21" s="426" t="s">
        <v>193</v>
      </c>
      <c r="E21" s="864"/>
      <c r="F21" s="881"/>
    </row>
    <row r="22" spans="1:6" ht="24.75" customHeight="1">
      <c r="A22" s="848" t="s">
        <v>482</v>
      </c>
      <c r="B22" s="851"/>
      <c r="C22" s="19" t="s">
        <v>277</v>
      </c>
      <c r="D22" s="151">
        <v>3</v>
      </c>
      <c r="E22" s="878">
        <v>6002895.83</v>
      </c>
      <c r="F22" s="887">
        <v>608567.88</v>
      </c>
    </row>
    <row r="23" spans="1:6" ht="24.75" customHeight="1">
      <c r="A23" s="849"/>
      <c r="B23" s="852"/>
      <c r="C23" s="20" t="s">
        <v>278</v>
      </c>
      <c r="D23" s="152"/>
      <c r="E23" s="886"/>
      <c r="F23" s="888"/>
    </row>
    <row r="24" spans="1:6" ht="24.75" customHeight="1">
      <c r="A24" s="849"/>
      <c r="B24" s="852"/>
      <c r="C24" s="20" t="s">
        <v>279</v>
      </c>
      <c r="D24" s="152">
        <v>1</v>
      </c>
      <c r="E24" s="867" t="s">
        <v>156</v>
      </c>
      <c r="F24" s="867" t="s">
        <v>156</v>
      </c>
    </row>
    <row r="25" spans="1:6" ht="24.75" customHeight="1">
      <c r="A25" s="849"/>
      <c r="B25" s="852"/>
      <c r="C25" s="20" t="s">
        <v>37</v>
      </c>
      <c r="D25" s="152">
        <v>3</v>
      </c>
      <c r="E25" s="868"/>
      <c r="F25" s="868"/>
    </row>
    <row r="26" spans="1:6" ht="24.75" customHeight="1">
      <c r="A26" s="849"/>
      <c r="B26" s="852"/>
      <c r="C26" s="20" t="s">
        <v>280</v>
      </c>
      <c r="D26" s="152">
        <v>4</v>
      </c>
      <c r="E26" s="889">
        <v>890720</v>
      </c>
      <c r="F26" s="891">
        <v>158630.9</v>
      </c>
    </row>
    <row r="27" spans="1:6" ht="24.75" customHeight="1" thickBot="1">
      <c r="A27" s="850"/>
      <c r="B27" s="853"/>
      <c r="C27" s="21" t="s">
        <v>38</v>
      </c>
      <c r="D27" s="153">
        <v>1</v>
      </c>
      <c r="E27" s="890"/>
      <c r="F27" s="892"/>
    </row>
    <row r="28" spans="1:6" ht="48.75" thickBot="1">
      <c r="A28" s="22" t="s">
        <v>227</v>
      </c>
      <c r="B28" s="154"/>
      <c r="C28" s="23"/>
      <c r="D28" s="155"/>
      <c r="E28" s="456">
        <v>2782450</v>
      </c>
      <c r="F28" s="457">
        <v>646184.08</v>
      </c>
    </row>
    <row r="29" spans="1:6" ht="12.75">
      <c r="A29" s="830" t="s">
        <v>228</v>
      </c>
      <c r="B29" s="833"/>
      <c r="C29" s="836"/>
      <c r="D29" s="839"/>
      <c r="E29" s="458">
        <v>6854696.48</v>
      </c>
      <c r="F29" s="459">
        <v>1986346.75</v>
      </c>
    </row>
    <row r="30" spans="1:6" ht="51">
      <c r="A30" s="831"/>
      <c r="B30" s="834"/>
      <c r="C30" s="837"/>
      <c r="D30" s="840"/>
      <c r="E30" s="17" t="s">
        <v>156</v>
      </c>
      <c r="F30" s="455" t="s">
        <v>156</v>
      </c>
    </row>
    <row r="31" spans="1:6" ht="13.5" thickBot="1">
      <c r="A31" s="832"/>
      <c r="B31" s="835"/>
      <c r="C31" s="838"/>
      <c r="D31" s="841"/>
      <c r="E31" s="460">
        <v>155440.48</v>
      </c>
      <c r="F31" s="461">
        <v>56551.86</v>
      </c>
    </row>
    <row r="32" spans="1:6" ht="13.5" thickBot="1">
      <c r="A32" s="430" t="s">
        <v>205</v>
      </c>
      <c r="B32" s="823" t="s">
        <v>457</v>
      </c>
      <c r="C32" s="823"/>
      <c r="D32" s="823"/>
      <c r="E32" s="823"/>
      <c r="F32" s="824"/>
    </row>
    <row r="33" spans="1:6" ht="14.25" customHeight="1" thickBot="1">
      <c r="A33" s="882" t="s">
        <v>253</v>
      </c>
      <c r="B33" s="883"/>
      <c r="C33" s="883"/>
      <c r="D33" s="883"/>
      <c r="E33" s="883"/>
      <c r="F33" s="884"/>
    </row>
    <row r="34" spans="1:6" ht="14.25" customHeight="1">
      <c r="A34" s="848" t="s">
        <v>510</v>
      </c>
      <c r="B34" s="851"/>
      <c r="C34" s="16" t="s">
        <v>277</v>
      </c>
      <c r="D34" s="151"/>
      <c r="E34" s="893">
        <v>999564.84</v>
      </c>
      <c r="F34" s="845">
        <v>43719.83</v>
      </c>
    </row>
    <row r="35" spans="1:6" ht="12.75">
      <c r="A35" s="876"/>
      <c r="B35" s="852"/>
      <c r="C35" s="17" t="s">
        <v>278</v>
      </c>
      <c r="D35" s="152"/>
      <c r="E35" s="894"/>
      <c r="F35" s="846"/>
    </row>
    <row r="36" spans="1:6" ht="14.25" customHeight="1">
      <c r="A36" s="876"/>
      <c r="B36" s="852"/>
      <c r="C36" s="17" t="s">
        <v>279</v>
      </c>
      <c r="D36" s="152"/>
      <c r="E36" s="894"/>
      <c r="F36" s="846"/>
    </row>
    <row r="37" spans="1:6" ht="14.25" customHeight="1">
      <c r="A37" s="876"/>
      <c r="B37" s="852"/>
      <c r="C37" s="17" t="s">
        <v>37</v>
      </c>
      <c r="D37" s="152"/>
      <c r="E37" s="894"/>
      <c r="F37" s="846"/>
    </row>
    <row r="38" spans="1:6" ht="14.25" customHeight="1">
      <c r="A38" s="876"/>
      <c r="B38" s="852"/>
      <c r="C38" s="17" t="s">
        <v>280</v>
      </c>
      <c r="D38" s="152"/>
      <c r="E38" s="894"/>
      <c r="F38" s="846"/>
    </row>
    <row r="39" spans="1:6" ht="13.5" thickBot="1">
      <c r="A39" s="877"/>
      <c r="B39" s="853"/>
      <c r="C39" s="18" t="s">
        <v>38</v>
      </c>
      <c r="D39" s="153"/>
      <c r="E39" s="895"/>
      <c r="F39" s="847"/>
    </row>
    <row r="40" spans="1:6" ht="38.25" customHeight="1">
      <c r="A40" s="848" t="s">
        <v>442</v>
      </c>
      <c r="B40" s="851"/>
      <c r="C40" s="19" t="s">
        <v>277</v>
      </c>
      <c r="D40" s="151"/>
      <c r="E40" s="854" t="s">
        <v>511</v>
      </c>
      <c r="F40" s="856" t="s">
        <v>511</v>
      </c>
    </row>
    <row r="41" spans="1:6" ht="12.75">
      <c r="A41" s="849"/>
      <c r="B41" s="852"/>
      <c r="C41" s="20" t="s">
        <v>278</v>
      </c>
      <c r="D41" s="152"/>
      <c r="E41" s="855"/>
      <c r="F41" s="857"/>
    </row>
    <row r="42" spans="1:6" ht="25.5">
      <c r="A42" s="849"/>
      <c r="B42" s="852"/>
      <c r="C42" s="20" t="s">
        <v>279</v>
      </c>
      <c r="D42" s="152"/>
      <c r="E42" s="858" t="s">
        <v>156</v>
      </c>
      <c r="F42" s="859" t="s">
        <v>156</v>
      </c>
    </row>
    <row r="43" spans="1:6" ht="29.25" customHeight="1">
      <c r="A43" s="849"/>
      <c r="B43" s="852"/>
      <c r="C43" s="20" t="s">
        <v>37</v>
      </c>
      <c r="D43" s="152"/>
      <c r="E43" s="858"/>
      <c r="F43" s="859"/>
    </row>
    <row r="44" spans="1:6" ht="46.5" customHeight="1">
      <c r="A44" s="849"/>
      <c r="B44" s="852"/>
      <c r="C44" s="20" t="s">
        <v>280</v>
      </c>
      <c r="D44" s="152"/>
      <c r="E44" s="860" t="s">
        <v>511</v>
      </c>
      <c r="F44" s="828" t="s">
        <v>511</v>
      </c>
    </row>
    <row r="45" spans="1:6" ht="14.25" customHeight="1" thickBot="1">
      <c r="A45" s="850"/>
      <c r="B45" s="853"/>
      <c r="C45" s="21" t="s">
        <v>38</v>
      </c>
      <c r="D45" s="153"/>
      <c r="E45" s="861"/>
      <c r="F45" s="829"/>
    </row>
    <row r="46" spans="1:6" ht="14.25" customHeight="1" thickBot="1">
      <c r="A46" s="22" t="s">
        <v>227</v>
      </c>
      <c r="B46" s="154"/>
      <c r="C46" s="23"/>
      <c r="D46" s="155"/>
      <c r="E46" s="428">
        <v>7594407.88</v>
      </c>
      <c r="F46" s="429">
        <v>7135856.71</v>
      </c>
    </row>
    <row r="47" spans="1:6" ht="36" customHeight="1">
      <c r="A47" s="830" t="s">
        <v>228</v>
      </c>
      <c r="B47" s="833"/>
      <c r="C47" s="836"/>
      <c r="D47" s="839"/>
      <c r="E47" s="440">
        <v>4251069</v>
      </c>
      <c r="F47" s="441">
        <v>3518804.08</v>
      </c>
    </row>
    <row r="48" spans="1:6" ht="53.25" customHeight="1">
      <c r="A48" s="831"/>
      <c r="B48" s="834"/>
      <c r="C48" s="837"/>
      <c r="D48" s="840"/>
      <c r="E48" s="232" t="s">
        <v>156</v>
      </c>
      <c r="F48" s="24" t="s">
        <v>156</v>
      </c>
    </row>
    <row r="49" spans="1:6" ht="46.5" customHeight="1" thickBot="1">
      <c r="A49" s="832"/>
      <c r="B49" s="835"/>
      <c r="C49" s="838"/>
      <c r="D49" s="841"/>
      <c r="E49" s="442">
        <v>329299</v>
      </c>
      <c r="F49" s="443">
        <v>306338.67</v>
      </c>
    </row>
    <row r="50" spans="1:6" ht="13.5" thickBot="1">
      <c r="A50" s="430" t="s">
        <v>205</v>
      </c>
      <c r="B50" s="431"/>
      <c r="C50" s="842" t="s">
        <v>512</v>
      </c>
      <c r="D50" s="843"/>
      <c r="E50" s="843"/>
      <c r="F50" s="844"/>
    </row>
    <row r="51" spans="1:6" ht="24.75" customHeight="1" thickBot="1">
      <c r="A51" s="882" t="s">
        <v>255</v>
      </c>
      <c r="B51" s="883"/>
      <c r="C51" s="883"/>
      <c r="D51" s="883"/>
      <c r="E51" s="883"/>
      <c r="F51" s="884"/>
    </row>
    <row r="52" spans="1:6" ht="25.5">
      <c r="A52" s="848" t="s">
        <v>226</v>
      </c>
      <c r="B52" s="851"/>
      <c r="C52" s="16" t="s">
        <v>277</v>
      </c>
      <c r="D52" s="432" t="s">
        <v>193</v>
      </c>
      <c r="E52" s="910" t="s">
        <v>193</v>
      </c>
      <c r="F52" s="913" t="s">
        <v>193</v>
      </c>
    </row>
    <row r="53" spans="1:6" ht="12.75" customHeight="1">
      <c r="A53" s="876"/>
      <c r="B53" s="852"/>
      <c r="C53" s="17" t="s">
        <v>278</v>
      </c>
      <c r="D53" s="433" t="s">
        <v>193</v>
      </c>
      <c r="E53" s="911"/>
      <c r="F53" s="914"/>
    </row>
    <row r="54" spans="1:6" ht="25.5">
      <c r="A54" s="876"/>
      <c r="B54" s="852"/>
      <c r="C54" s="17" t="s">
        <v>279</v>
      </c>
      <c r="D54" s="433" t="s">
        <v>193</v>
      </c>
      <c r="E54" s="911"/>
      <c r="F54" s="914"/>
    </row>
    <row r="55" spans="1:6" ht="12.75">
      <c r="A55" s="876"/>
      <c r="B55" s="852"/>
      <c r="C55" s="17" t="s">
        <v>37</v>
      </c>
      <c r="D55" s="433" t="s">
        <v>193</v>
      </c>
      <c r="E55" s="911"/>
      <c r="F55" s="914"/>
    </row>
    <row r="56" spans="1:6" ht="48.75" customHeight="1">
      <c r="A56" s="876"/>
      <c r="B56" s="852"/>
      <c r="C56" s="17" t="s">
        <v>280</v>
      </c>
      <c r="D56" s="433" t="s">
        <v>193</v>
      </c>
      <c r="E56" s="911"/>
      <c r="F56" s="914"/>
    </row>
    <row r="57" spans="1:6" ht="24.75" customHeight="1" thickBot="1">
      <c r="A57" s="877"/>
      <c r="B57" s="853"/>
      <c r="C57" s="18" t="s">
        <v>38</v>
      </c>
      <c r="D57" s="434" t="s">
        <v>193</v>
      </c>
      <c r="E57" s="912"/>
      <c r="F57" s="915"/>
    </row>
    <row r="58" spans="1:6" ht="25.5">
      <c r="A58" s="848" t="s">
        <v>442</v>
      </c>
      <c r="B58" s="851"/>
      <c r="C58" s="19" t="s">
        <v>277</v>
      </c>
      <c r="D58" s="435" t="s">
        <v>524</v>
      </c>
      <c r="E58" s="878">
        <v>2421921.6</v>
      </c>
      <c r="F58" s="878">
        <v>304745.9</v>
      </c>
    </row>
    <row r="59" spans="1:6" ht="32.25" customHeight="1">
      <c r="A59" s="849"/>
      <c r="B59" s="852"/>
      <c r="C59" s="20" t="s">
        <v>278</v>
      </c>
      <c r="D59" s="436" t="s">
        <v>525</v>
      </c>
      <c r="E59" s="886"/>
      <c r="F59" s="886"/>
    </row>
    <row r="60" spans="1:6" ht="25.5">
      <c r="A60" s="849"/>
      <c r="B60" s="852"/>
      <c r="C60" s="20" t="s">
        <v>279</v>
      </c>
      <c r="D60" s="436" t="s">
        <v>524</v>
      </c>
      <c r="E60" s="867" t="s">
        <v>156</v>
      </c>
      <c r="F60" s="867" t="s">
        <v>156</v>
      </c>
    </row>
    <row r="61" spans="1:6" ht="18" customHeight="1">
      <c r="A61" s="849"/>
      <c r="B61" s="852"/>
      <c r="C61" s="20" t="s">
        <v>37</v>
      </c>
      <c r="D61" s="436" t="s">
        <v>524</v>
      </c>
      <c r="E61" s="868"/>
      <c r="F61" s="868"/>
    </row>
    <row r="62" spans="1:6" ht="25.5">
      <c r="A62" s="849"/>
      <c r="B62" s="852"/>
      <c r="C62" s="20" t="s">
        <v>280</v>
      </c>
      <c r="D62" s="436" t="s">
        <v>524</v>
      </c>
      <c r="E62" s="889">
        <v>632000</v>
      </c>
      <c r="F62" s="889">
        <v>66415.25</v>
      </c>
    </row>
    <row r="63" spans="1:6" ht="13.5" thickBot="1">
      <c r="A63" s="850"/>
      <c r="B63" s="853"/>
      <c r="C63" s="21" t="s">
        <v>38</v>
      </c>
      <c r="D63" s="437" t="s">
        <v>525</v>
      </c>
      <c r="E63" s="902"/>
      <c r="F63" s="903"/>
    </row>
    <row r="64" spans="1:6" ht="48.75" thickBot="1">
      <c r="A64" s="22" t="s">
        <v>227</v>
      </c>
      <c r="B64" s="154"/>
      <c r="C64" s="23"/>
      <c r="D64" s="155"/>
      <c r="E64" s="438">
        <v>9098056.13</v>
      </c>
      <c r="F64" s="439">
        <v>4209385.44</v>
      </c>
    </row>
    <row r="65" spans="1:6" ht="12.75">
      <c r="A65" s="830" t="s">
        <v>228</v>
      </c>
      <c r="B65" s="833"/>
      <c r="C65" s="836"/>
      <c r="D65" s="839"/>
      <c r="E65" s="440">
        <v>3502846</v>
      </c>
      <c r="F65" s="441">
        <v>2173939.62</v>
      </c>
    </row>
    <row r="66" spans="1:6" ht="48">
      <c r="A66" s="831"/>
      <c r="B66" s="834"/>
      <c r="C66" s="837"/>
      <c r="D66" s="840"/>
      <c r="E66" s="232" t="s">
        <v>156</v>
      </c>
      <c r="F66" s="24" t="s">
        <v>156</v>
      </c>
    </row>
    <row r="67" spans="1:6" ht="24.75" customHeight="1" thickBot="1">
      <c r="A67" s="832"/>
      <c r="B67" s="835"/>
      <c r="C67" s="838"/>
      <c r="D67" s="841"/>
      <c r="E67" s="442">
        <v>211320</v>
      </c>
      <c r="F67" s="443">
        <v>87099.74</v>
      </c>
    </row>
    <row r="68" spans="1:6" ht="15" thickBot="1">
      <c r="A68" s="882" t="s">
        <v>259</v>
      </c>
      <c r="B68" s="883"/>
      <c r="C68" s="883"/>
      <c r="D68" s="883"/>
      <c r="E68" s="883"/>
      <c r="F68" s="884"/>
    </row>
    <row r="69" spans="1:6" ht="25.5">
      <c r="A69" s="848" t="s">
        <v>226</v>
      </c>
      <c r="B69" s="862">
        <v>4</v>
      </c>
      <c r="C69" s="16" t="s">
        <v>277</v>
      </c>
      <c r="D69" s="444" t="s">
        <v>539</v>
      </c>
      <c r="E69" s="878">
        <v>7341543.06</v>
      </c>
      <c r="F69" s="879">
        <v>913237.82</v>
      </c>
    </row>
    <row r="70" spans="1:6" ht="25.5">
      <c r="A70" s="876"/>
      <c r="B70" s="863"/>
      <c r="C70" s="17" t="s">
        <v>278</v>
      </c>
      <c r="D70" s="427" t="s">
        <v>540</v>
      </c>
      <c r="E70" s="863"/>
      <c r="F70" s="880"/>
    </row>
    <row r="71" spans="1:6" ht="25.5">
      <c r="A71" s="876"/>
      <c r="B71" s="863"/>
      <c r="C71" s="17" t="s">
        <v>279</v>
      </c>
      <c r="D71" s="427" t="s">
        <v>539</v>
      </c>
      <c r="E71" s="863"/>
      <c r="F71" s="880"/>
    </row>
    <row r="72" spans="1:6" ht="12.75">
      <c r="A72" s="876"/>
      <c r="B72" s="863"/>
      <c r="C72" s="17" t="s">
        <v>37</v>
      </c>
      <c r="D72" s="445">
        <v>4</v>
      </c>
      <c r="E72" s="863"/>
      <c r="F72" s="880"/>
    </row>
    <row r="73" spans="1:6" ht="25.5">
      <c r="A73" s="876"/>
      <c r="B73" s="863"/>
      <c r="C73" s="17" t="s">
        <v>280</v>
      </c>
      <c r="D73" s="445">
        <v>3</v>
      </c>
      <c r="E73" s="863"/>
      <c r="F73" s="880"/>
    </row>
    <row r="74" spans="1:6" ht="13.5" thickBot="1">
      <c r="A74" s="877"/>
      <c r="B74" s="864"/>
      <c r="C74" s="18" t="s">
        <v>38</v>
      </c>
      <c r="D74" s="446">
        <v>2</v>
      </c>
      <c r="E74" s="864"/>
      <c r="F74" s="881"/>
    </row>
    <row r="75" spans="1:6" ht="51" customHeight="1">
      <c r="A75" s="848" t="s">
        <v>442</v>
      </c>
      <c r="B75" s="865" t="s">
        <v>457</v>
      </c>
      <c r="C75" s="19" t="s">
        <v>277</v>
      </c>
      <c r="D75" s="444" t="s">
        <v>457</v>
      </c>
      <c r="E75" s="865" t="s">
        <v>457</v>
      </c>
      <c r="F75" s="865" t="s">
        <v>457</v>
      </c>
    </row>
    <row r="76" spans="1:6" ht="25.5">
      <c r="A76" s="849"/>
      <c r="B76" s="863"/>
      <c r="C76" s="20" t="s">
        <v>278</v>
      </c>
      <c r="D76" s="427" t="s">
        <v>457</v>
      </c>
      <c r="E76" s="866"/>
      <c r="F76" s="866"/>
    </row>
    <row r="77" spans="1:6" ht="25.5">
      <c r="A77" s="849"/>
      <c r="B77" s="863"/>
      <c r="C77" s="20" t="s">
        <v>279</v>
      </c>
      <c r="D77" s="427" t="s">
        <v>457</v>
      </c>
      <c r="E77" s="867" t="s">
        <v>156</v>
      </c>
      <c r="F77" s="867" t="s">
        <v>156</v>
      </c>
    </row>
    <row r="78" spans="1:6" ht="25.5">
      <c r="A78" s="849"/>
      <c r="B78" s="863"/>
      <c r="C78" s="20" t="s">
        <v>37</v>
      </c>
      <c r="D78" s="427" t="s">
        <v>457</v>
      </c>
      <c r="E78" s="868"/>
      <c r="F78" s="868"/>
    </row>
    <row r="79" spans="1:6" ht="25.5">
      <c r="A79" s="849"/>
      <c r="B79" s="863"/>
      <c r="C79" s="20" t="s">
        <v>280</v>
      </c>
      <c r="D79" s="427" t="s">
        <v>457</v>
      </c>
      <c r="E79" s="869" t="s">
        <v>457</v>
      </c>
      <c r="F79" s="869" t="s">
        <v>457</v>
      </c>
    </row>
    <row r="80" spans="1:6" ht="26.25" thickBot="1">
      <c r="A80" s="850"/>
      <c r="B80" s="864"/>
      <c r="C80" s="21" t="s">
        <v>38</v>
      </c>
      <c r="D80" s="447" t="s">
        <v>457</v>
      </c>
      <c r="E80" s="864"/>
      <c r="F80" s="863"/>
    </row>
    <row r="81" spans="1:6" ht="48.75" thickBot="1">
      <c r="A81" s="22" t="s">
        <v>227</v>
      </c>
      <c r="B81" s="448">
        <v>1</v>
      </c>
      <c r="C81" s="23"/>
      <c r="D81" s="155"/>
      <c r="E81" s="449">
        <v>1116630</v>
      </c>
      <c r="F81" s="439">
        <v>327018.45</v>
      </c>
    </row>
    <row r="82" spans="1:6" ht="12.75">
      <c r="A82" s="830" t="s">
        <v>228</v>
      </c>
      <c r="B82" s="862">
        <v>3</v>
      </c>
      <c r="C82" s="836"/>
      <c r="D82" s="839"/>
      <c r="E82" s="450">
        <v>7591572</v>
      </c>
      <c r="F82" s="441">
        <v>3977088.12</v>
      </c>
    </row>
    <row r="83" spans="1:6" ht="48">
      <c r="A83" s="831"/>
      <c r="B83" s="863"/>
      <c r="C83" s="837"/>
      <c r="D83" s="840"/>
      <c r="E83" s="232" t="s">
        <v>156</v>
      </c>
      <c r="F83" s="24" t="s">
        <v>156</v>
      </c>
    </row>
    <row r="84" spans="1:6" ht="13.5" thickBot="1">
      <c r="A84" s="832"/>
      <c r="B84" s="864"/>
      <c r="C84" s="838"/>
      <c r="D84" s="841"/>
      <c r="E84" s="451">
        <v>410000</v>
      </c>
      <c r="F84" s="443">
        <v>233232.07</v>
      </c>
    </row>
    <row r="85" spans="1:5" ht="15">
      <c r="A85" s="648" t="s">
        <v>130</v>
      </c>
      <c r="B85" s="648"/>
      <c r="C85" s="648"/>
      <c r="D85" s="648"/>
      <c r="E85" s="648"/>
    </row>
    <row r="86" spans="1:5" ht="15">
      <c r="A86" s="14"/>
      <c r="B86" s="14"/>
      <c r="C86" s="14"/>
      <c r="D86" s="14"/>
      <c r="E86" s="14"/>
    </row>
    <row r="87" spans="1:6" ht="15">
      <c r="A87" s="804" t="s">
        <v>39</v>
      </c>
      <c r="B87" s="804"/>
      <c r="C87" s="804" t="s">
        <v>40</v>
      </c>
      <c r="D87" s="804"/>
      <c r="E87" s="804"/>
      <c r="F87" s="804"/>
    </row>
    <row r="88" spans="1:6" ht="15">
      <c r="A88" s="818" t="s">
        <v>41</v>
      </c>
      <c r="B88" s="818"/>
      <c r="C88" s="818"/>
      <c r="D88" s="818"/>
      <c r="E88" s="818"/>
      <c r="F88" s="818"/>
    </row>
    <row r="89" spans="1:6" ht="15">
      <c r="A89" s="819" t="s">
        <v>42</v>
      </c>
      <c r="B89" s="819"/>
      <c r="C89" s="819"/>
      <c r="D89" s="819"/>
      <c r="E89" s="819"/>
      <c r="F89" s="819"/>
    </row>
    <row r="90" spans="1:6" ht="15">
      <c r="A90" s="804" t="s">
        <v>467</v>
      </c>
      <c r="B90" s="804"/>
      <c r="C90" s="804"/>
      <c r="D90" s="804"/>
      <c r="E90" s="804"/>
      <c r="F90" s="804"/>
    </row>
    <row r="91" spans="1:6" ht="12.75">
      <c r="A91" s="805" t="s">
        <v>229</v>
      </c>
      <c r="B91" s="805"/>
      <c r="C91" s="806" t="s">
        <v>483</v>
      </c>
      <c r="D91" s="806"/>
      <c r="E91" s="806"/>
      <c r="F91" s="806"/>
    </row>
    <row r="92" spans="1:6" ht="12.75">
      <c r="A92" s="805" t="s">
        <v>230</v>
      </c>
      <c r="B92" s="805"/>
      <c r="C92" s="806" t="s">
        <v>483</v>
      </c>
      <c r="D92" s="806"/>
      <c r="E92" s="806"/>
      <c r="F92" s="806"/>
    </row>
    <row r="93" spans="1:6" ht="12.75">
      <c r="A93" s="805" t="s">
        <v>231</v>
      </c>
      <c r="B93" s="805"/>
      <c r="C93" s="820" t="s">
        <v>483</v>
      </c>
      <c r="D93" s="806"/>
      <c r="E93" s="806"/>
      <c r="F93" s="806"/>
    </row>
    <row r="94" spans="1:6" ht="12.75">
      <c r="A94" s="805" t="s">
        <v>232</v>
      </c>
      <c r="B94" s="805"/>
      <c r="C94" s="806" t="s">
        <v>483</v>
      </c>
      <c r="D94" s="806"/>
      <c r="E94" s="806"/>
      <c r="F94" s="806"/>
    </row>
    <row r="95" spans="1:6" ht="12.75">
      <c r="A95" s="805" t="s">
        <v>233</v>
      </c>
      <c r="B95" s="805"/>
      <c r="C95" s="806" t="s">
        <v>483</v>
      </c>
      <c r="D95" s="806"/>
      <c r="E95" s="806"/>
      <c r="F95" s="806"/>
    </row>
    <row r="96" spans="1:6" ht="12.75">
      <c r="A96" s="805" t="s">
        <v>234</v>
      </c>
      <c r="B96" s="805"/>
      <c r="C96" s="806" t="s">
        <v>483</v>
      </c>
      <c r="D96" s="806"/>
      <c r="E96" s="806"/>
      <c r="F96" s="806"/>
    </row>
    <row r="97" spans="1:6" ht="12.75">
      <c r="A97" s="805" t="s">
        <v>235</v>
      </c>
      <c r="B97" s="805"/>
      <c r="C97" s="806" t="s">
        <v>483</v>
      </c>
      <c r="D97" s="806"/>
      <c r="E97" s="806"/>
      <c r="F97" s="806"/>
    </row>
    <row r="98" spans="1:6" ht="12.75">
      <c r="A98" s="805" t="s">
        <v>236</v>
      </c>
      <c r="B98" s="805"/>
      <c r="C98" s="806" t="s">
        <v>483</v>
      </c>
      <c r="D98" s="806"/>
      <c r="E98" s="806"/>
      <c r="F98" s="806"/>
    </row>
    <row r="99" spans="1:6" ht="12.75">
      <c r="A99" s="805" t="s">
        <v>237</v>
      </c>
      <c r="B99" s="805"/>
      <c r="C99" s="806" t="s">
        <v>483</v>
      </c>
      <c r="D99" s="806"/>
      <c r="E99" s="806"/>
      <c r="F99" s="806"/>
    </row>
    <row r="100" spans="1:6" ht="15">
      <c r="A100" s="804" t="s">
        <v>458</v>
      </c>
      <c r="B100" s="804"/>
      <c r="C100" s="804"/>
      <c r="D100" s="804"/>
      <c r="E100" s="804"/>
      <c r="F100" s="804"/>
    </row>
    <row r="101" spans="1:6" ht="12.75">
      <c r="A101" s="805" t="s">
        <v>229</v>
      </c>
      <c r="B101" s="805"/>
      <c r="C101" s="803" t="s">
        <v>457</v>
      </c>
      <c r="D101" s="803"/>
      <c r="E101" s="803"/>
      <c r="F101" s="803"/>
    </row>
    <row r="102" spans="1:6" ht="12.75">
      <c r="A102" s="805" t="s">
        <v>230</v>
      </c>
      <c r="B102" s="805"/>
      <c r="C102" s="803" t="s">
        <v>457</v>
      </c>
      <c r="D102" s="803"/>
      <c r="E102" s="803"/>
      <c r="F102" s="803"/>
    </row>
    <row r="103" spans="1:6" ht="57.75" customHeight="1">
      <c r="A103" s="805" t="s">
        <v>231</v>
      </c>
      <c r="B103" s="805"/>
      <c r="C103" s="803" t="s">
        <v>457</v>
      </c>
      <c r="D103" s="803"/>
      <c r="E103" s="803"/>
      <c r="F103" s="803"/>
    </row>
    <row r="104" spans="1:6" ht="12.75">
      <c r="A104" s="805" t="s">
        <v>232</v>
      </c>
      <c r="B104" s="805"/>
      <c r="C104" s="803" t="s">
        <v>457</v>
      </c>
      <c r="D104" s="803"/>
      <c r="E104" s="803"/>
      <c r="F104" s="803"/>
    </row>
    <row r="105" spans="1:6" ht="12.75">
      <c r="A105" s="805" t="s">
        <v>233</v>
      </c>
      <c r="B105" s="805"/>
      <c r="C105" s="803" t="s">
        <v>457</v>
      </c>
      <c r="D105" s="803"/>
      <c r="E105" s="803"/>
      <c r="F105" s="803"/>
    </row>
    <row r="106" spans="1:6" ht="12.75">
      <c r="A106" s="805" t="s">
        <v>234</v>
      </c>
      <c r="B106" s="805"/>
      <c r="C106" s="803" t="s">
        <v>457</v>
      </c>
      <c r="D106" s="803"/>
      <c r="E106" s="803"/>
      <c r="F106" s="803"/>
    </row>
    <row r="107" spans="1:6" ht="12.75">
      <c r="A107" s="805" t="s">
        <v>235</v>
      </c>
      <c r="B107" s="805"/>
      <c r="C107" s="803" t="s">
        <v>457</v>
      </c>
      <c r="D107" s="803"/>
      <c r="E107" s="803"/>
      <c r="F107" s="803"/>
    </row>
    <row r="108" spans="1:6" ht="12.75">
      <c r="A108" s="805" t="s">
        <v>236</v>
      </c>
      <c r="B108" s="805"/>
      <c r="C108" s="803" t="s">
        <v>457</v>
      </c>
      <c r="D108" s="803"/>
      <c r="E108" s="803"/>
      <c r="F108" s="803"/>
    </row>
    <row r="109" spans="1:6" ht="12.75">
      <c r="A109" s="805" t="s">
        <v>237</v>
      </c>
      <c r="B109" s="805"/>
      <c r="C109" s="803" t="s">
        <v>457</v>
      </c>
      <c r="D109" s="803"/>
      <c r="E109" s="803"/>
      <c r="F109" s="803"/>
    </row>
    <row r="110" spans="1:6" ht="15">
      <c r="A110" s="804" t="s">
        <v>463</v>
      </c>
      <c r="B110" s="804"/>
      <c r="C110" s="804"/>
      <c r="D110" s="804"/>
      <c r="E110" s="804"/>
      <c r="F110" s="804"/>
    </row>
    <row r="111" spans="1:6" ht="12.75">
      <c r="A111" s="805" t="s">
        <v>229</v>
      </c>
      <c r="B111" s="805"/>
      <c r="C111" s="803" t="s">
        <v>193</v>
      </c>
      <c r="D111" s="803"/>
      <c r="E111" s="803"/>
      <c r="F111" s="803"/>
    </row>
    <row r="112" spans="1:6" ht="12.75">
      <c r="A112" s="805" t="s">
        <v>230</v>
      </c>
      <c r="B112" s="805"/>
      <c r="C112" s="803" t="s">
        <v>193</v>
      </c>
      <c r="D112" s="803"/>
      <c r="E112" s="803"/>
      <c r="F112" s="803"/>
    </row>
    <row r="113" spans="1:6" ht="12.75">
      <c r="A113" s="805" t="s">
        <v>231</v>
      </c>
      <c r="B113" s="805"/>
      <c r="C113" s="803" t="s">
        <v>193</v>
      </c>
      <c r="D113" s="803"/>
      <c r="E113" s="803"/>
      <c r="F113" s="803"/>
    </row>
    <row r="114" spans="1:6" ht="12.75">
      <c r="A114" s="805" t="s">
        <v>232</v>
      </c>
      <c r="B114" s="805"/>
      <c r="C114" s="803" t="s">
        <v>193</v>
      </c>
      <c r="D114" s="803"/>
      <c r="E114" s="803"/>
      <c r="F114" s="803"/>
    </row>
    <row r="115" spans="1:6" ht="12.75">
      <c r="A115" s="805" t="s">
        <v>233</v>
      </c>
      <c r="B115" s="805"/>
      <c r="C115" s="803" t="s">
        <v>193</v>
      </c>
      <c r="D115" s="803"/>
      <c r="E115" s="803"/>
      <c r="F115" s="803"/>
    </row>
    <row r="116" spans="1:6" ht="12.75">
      <c r="A116" s="805" t="s">
        <v>234</v>
      </c>
      <c r="B116" s="805"/>
      <c r="C116" s="803" t="s">
        <v>193</v>
      </c>
      <c r="D116" s="803"/>
      <c r="E116" s="803"/>
      <c r="F116" s="803"/>
    </row>
    <row r="117" spans="1:6" ht="12.75">
      <c r="A117" s="805" t="s">
        <v>235</v>
      </c>
      <c r="B117" s="805"/>
      <c r="C117" s="803" t="s">
        <v>193</v>
      </c>
      <c r="D117" s="803"/>
      <c r="E117" s="803"/>
      <c r="F117" s="803"/>
    </row>
    <row r="118" spans="1:6" ht="12.75">
      <c r="A118" s="805" t="s">
        <v>236</v>
      </c>
      <c r="B118" s="805"/>
      <c r="C118" s="803" t="s">
        <v>193</v>
      </c>
      <c r="D118" s="803"/>
      <c r="E118" s="803"/>
      <c r="F118" s="803"/>
    </row>
    <row r="119" spans="1:6" ht="12.75">
      <c r="A119" s="805" t="s">
        <v>237</v>
      </c>
      <c r="B119" s="805"/>
      <c r="C119" s="803" t="s">
        <v>193</v>
      </c>
      <c r="D119" s="803"/>
      <c r="E119" s="803"/>
      <c r="F119" s="803"/>
    </row>
    <row r="120" spans="1:6" ht="15">
      <c r="A120" s="804" t="s">
        <v>473</v>
      </c>
      <c r="B120" s="804"/>
      <c r="C120" s="804"/>
      <c r="D120" s="804"/>
      <c r="E120" s="804"/>
      <c r="F120" s="804"/>
    </row>
    <row r="121" spans="1:6" ht="12.75">
      <c r="A121" s="805" t="s">
        <v>229</v>
      </c>
      <c r="B121" s="805"/>
      <c r="C121" s="802" t="s">
        <v>457</v>
      </c>
      <c r="D121" s="802"/>
      <c r="E121" s="802"/>
      <c r="F121" s="802"/>
    </row>
    <row r="122" spans="1:6" ht="12.75">
      <c r="A122" s="805" t="s">
        <v>230</v>
      </c>
      <c r="B122" s="805"/>
      <c r="C122" s="802" t="s">
        <v>457</v>
      </c>
      <c r="D122" s="802"/>
      <c r="E122" s="802"/>
      <c r="F122" s="802"/>
    </row>
    <row r="123" spans="1:6" ht="12.75">
      <c r="A123" s="805" t="s">
        <v>231</v>
      </c>
      <c r="B123" s="805"/>
      <c r="C123" s="802" t="s">
        <v>457</v>
      </c>
      <c r="D123" s="802"/>
      <c r="E123" s="802"/>
      <c r="F123" s="802"/>
    </row>
    <row r="124" spans="1:6" ht="12.75">
      <c r="A124" s="805" t="s">
        <v>232</v>
      </c>
      <c r="B124" s="805"/>
      <c r="C124" s="802" t="s">
        <v>457</v>
      </c>
      <c r="D124" s="802"/>
      <c r="E124" s="802"/>
      <c r="F124" s="802"/>
    </row>
    <row r="125" spans="1:6" ht="12.75">
      <c r="A125" s="805" t="s">
        <v>233</v>
      </c>
      <c r="B125" s="805"/>
      <c r="C125" s="802" t="s">
        <v>457</v>
      </c>
      <c r="D125" s="802"/>
      <c r="E125" s="802"/>
      <c r="F125" s="802"/>
    </row>
    <row r="126" spans="1:6" ht="12.75">
      <c r="A126" s="805" t="s">
        <v>234</v>
      </c>
      <c r="B126" s="805"/>
      <c r="C126" s="802" t="s">
        <v>457</v>
      </c>
      <c r="D126" s="802"/>
      <c r="E126" s="802"/>
      <c r="F126" s="802"/>
    </row>
    <row r="127" spans="1:6" ht="12.75">
      <c r="A127" s="805" t="s">
        <v>235</v>
      </c>
      <c r="B127" s="805"/>
      <c r="C127" s="802" t="s">
        <v>457</v>
      </c>
      <c r="D127" s="802"/>
      <c r="E127" s="802"/>
      <c r="F127" s="802"/>
    </row>
    <row r="128" spans="1:6" ht="12.75">
      <c r="A128" s="805" t="s">
        <v>236</v>
      </c>
      <c r="B128" s="805"/>
      <c r="C128" s="802" t="s">
        <v>457</v>
      </c>
      <c r="D128" s="802"/>
      <c r="E128" s="802"/>
      <c r="F128" s="802"/>
    </row>
    <row r="129" spans="1:6" ht="12.75">
      <c r="A129" s="805" t="s">
        <v>237</v>
      </c>
      <c r="B129" s="805"/>
      <c r="C129" s="802" t="s">
        <v>457</v>
      </c>
      <c r="D129" s="802"/>
      <c r="E129" s="802"/>
      <c r="F129" s="802"/>
    </row>
    <row r="130" spans="1:6" ht="15">
      <c r="A130" s="822" t="s">
        <v>43</v>
      </c>
      <c r="B130" s="822"/>
      <c r="C130" s="822"/>
      <c r="D130" s="822"/>
      <c r="E130" s="822"/>
      <c r="F130" s="822"/>
    </row>
    <row r="131" spans="1:6" ht="15">
      <c r="A131" s="804" t="s">
        <v>467</v>
      </c>
      <c r="B131" s="804"/>
      <c r="C131" s="804"/>
      <c r="D131" s="804"/>
      <c r="E131" s="804"/>
      <c r="F131" s="804"/>
    </row>
    <row r="132" spans="1:6" ht="12.75">
      <c r="A132" s="801" t="s">
        <v>238</v>
      </c>
      <c r="B132" s="801"/>
      <c r="C132" s="802" t="s">
        <v>483</v>
      </c>
      <c r="D132" s="802"/>
      <c r="E132" s="802"/>
      <c r="F132" s="802"/>
    </row>
    <row r="133" spans="1:6" ht="12.75">
      <c r="A133" s="801" t="s">
        <v>239</v>
      </c>
      <c r="B133" s="801"/>
      <c r="C133" s="802" t="s">
        <v>483</v>
      </c>
      <c r="D133" s="802"/>
      <c r="E133" s="802"/>
      <c r="F133" s="802"/>
    </row>
    <row r="134" spans="1:6" ht="12.75">
      <c r="A134" s="801" t="s">
        <v>240</v>
      </c>
      <c r="B134" s="801"/>
      <c r="C134" s="802" t="s">
        <v>483</v>
      </c>
      <c r="D134" s="802"/>
      <c r="E134" s="802"/>
      <c r="F134" s="802"/>
    </row>
    <row r="135" spans="1:6" ht="12.75">
      <c r="A135" s="801" t="s">
        <v>241</v>
      </c>
      <c r="B135" s="801"/>
      <c r="C135" s="802" t="s">
        <v>483</v>
      </c>
      <c r="D135" s="802"/>
      <c r="E135" s="802"/>
      <c r="F135" s="802"/>
    </row>
    <row r="136" spans="1:6" ht="12.75">
      <c r="A136" s="801" t="s">
        <v>242</v>
      </c>
      <c r="B136" s="801"/>
      <c r="C136" s="802" t="s">
        <v>483</v>
      </c>
      <c r="D136" s="802"/>
      <c r="E136" s="802"/>
      <c r="F136" s="802"/>
    </row>
    <row r="137" spans="1:6" ht="12.75">
      <c r="A137" s="821" t="s">
        <v>243</v>
      </c>
      <c r="B137" s="821"/>
      <c r="C137" s="802" t="s">
        <v>483</v>
      </c>
      <c r="D137" s="802"/>
      <c r="E137" s="802"/>
      <c r="F137" s="802"/>
    </row>
    <row r="138" spans="1:6" ht="12.75">
      <c r="A138" s="801" t="s">
        <v>244</v>
      </c>
      <c r="B138" s="801"/>
      <c r="C138" s="802" t="s">
        <v>483</v>
      </c>
      <c r="D138" s="802"/>
      <c r="E138" s="802"/>
      <c r="F138" s="802"/>
    </row>
    <row r="139" spans="1:6" ht="12.75">
      <c r="A139" s="801" t="s">
        <v>245</v>
      </c>
      <c r="B139" s="801"/>
      <c r="C139" s="802" t="s">
        <v>483</v>
      </c>
      <c r="D139" s="802"/>
      <c r="E139" s="802"/>
      <c r="F139" s="802"/>
    </row>
    <row r="140" spans="1:6" ht="12.75">
      <c r="A140" s="817" t="s">
        <v>246</v>
      </c>
      <c r="B140" s="817"/>
      <c r="C140" s="802" t="s">
        <v>483</v>
      </c>
      <c r="D140" s="802"/>
      <c r="E140" s="802"/>
      <c r="F140" s="802"/>
    </row>
    <row r="141" spans="1:6" ht="12.75">
      <c r="A141" s="817" t="s">
        <v>247</v>
      </c>
      <c r="B141" s="817"/>
      <c r="C141" s="802" t="s">
        <v>483</v>
      </c>
      <c r="D141" s="802"/>
      <c r="E141" s="802"/>
      <c r="F141" s="802"/>
    </row>
    <row r="142" spans="1:6" ht="15">
      <c r="A142" s="804" t="s">
        <v>458</v>
      </c>
      <c r="B142" s="804"/>
      <c r="C142" s="804"/>
      <c r="D142" s="804"/>
      <c r="E142" s="804"/>
      <c r="F142" s="804"/>
    </row>
    <row r="143" spans="1:6" ht="12.75">
      <c r="A143" s="801" t="s">
        <v>238</v>
      </c>
      <c r="B143" s="801"/>
      <c r="C143" s="803" t="s">
        <v>457</v>
      </c>
      <c r="D143" s="803"/>
      <c r="E143" s="803"/>
      <c r="F143" s="803"/>
    </row>
    <row r="144" spans="1:6" ht="12.75">
      <c r="A144" s="801" t="s">
        <v>239</v>
      </c>
      <c r="B144" s="801"/>
      <c r="C144" s="803" t="s">
        <v>457</v>
      </c>
      <c r="D144" s="803"/>
      <c r="E144" s="803"/>
      <c r="F144" s="803"/>
    </row>
    <row r="145" spans="1:6" ht="12.75">
      <c r="A145" s="801" t="s">
        <v>240</v>
      </c>
      <c r="B145" s="801"/>
      <c r="C145" s="803" t="s">
        <v>457</v>
      </c>
      <c r="D145" s="803"/>
      <c r="E145" s="803"/>
      <c r="F145" s="803"/>
    </row>
    <row r="146" spans="1:6" ht="12.75">
      <c r="A146" s="801" t="s">
        <v>241</v>
      </c>
      <c r="B146" s="801"/>
      <c r="C146" s="803" t="s">
        <v>457</v>
      </c>
      <c r="D146" s="803"/>
      <c r="E146" s="803"/>
      <c r="F146" s="803"/>
    </row>
    <row r="147" spans="1:6" ht="12.75">
      <c r="A147" s="801" t="s">
        <v>242</v>
      </c>
      <c r="B147" s="801"/>
      <c r="C147" s="803" t="s">
        <v>457</v>
      </c>
      <c r="D147" s="803"/>
      <c r="E147" s="803"/>
      <c r="F147" s="803"/>
    </row>
    <row r="148" spans="1:6" ht="12.75">
      <c r="A148" s="821" t="s">
        <v>243</v>
      </c>
      <c r="B148" s="821"/>
      <c r="C148" s="803" t="s">
        <v>457</v>
      </c>
      <c r="D148" s="803"/>
      <c r="E148" s="803"/>
      <c r="F148" s="803"/>
    </row>
    <row r="149" spans="1:6" ht="12.75">
      <c r="A149" s="801" t="s">
        <v>244</v>
      </c>
      <c r="B149" s="801"/>
      <c r="C149" s="803" t="s">
        <v>457</v>
      </c>
      <c r="D149" s="803"/>
      <c r="E149" s="803"/>
      <c r="F149" s="803"/>
    </row>
    <row r="150" spans="1:6" ht="12.75">
      <c r="A150" s="801" t="s">
        <v>245</v>
      </c>
      <c r="B150" s="801"/>
      <c r="C150" s="803" t="s">
        <v>457</v>
      </c>
      <c r="D150" s="803"/>
      <c r="E150" s="803"/>
      <c r="F150" s="803"/>
    </row>
    <row r="151" spans="1:6" ht="12.75">
      <c r="A151" s="817" t="s">
        <v>246</v>
      </c>
      <c r="B151" s="817"/>
      <c r="C151" s="803" t="s">
        <v>457</v>
      </c>
      <c r="D151" s="803"/>
      <c r="E151" s="803"/>
      <c r="F151" s="803"/>
    </row>
    <row r="152" spans="1:6" ht="12.75">
      <c r="A152" s="817" t="s">
        <v>247</v>
      </c>
      <c r="B152" s="817"/>
      <c r="C152" s="803" t="s">
        <v>457</v>
      </c>
      <c r="D152" s="803"/>
      <c r="E152" s="803"/>
      <c r="F152" s="803"/>
    </row>
    <row r="153" spans="1:6" ht="15">
      <c r="A153" s="804" t="s">
        <v>463</v>
      </c>
      <c r="B153" s="804"/>
      <c r="C153" s="804"/>
      <c r="D153" s="804"/>
      <c r="E153" s="804"/>
      <c r="F153" s="804"/>
    </row>
    <row r="154" spans="1:6" ht="12.75">
      <c r="A154" s="801" t="s">
        <v>238</v>
      </c>
      <c r="B154" s="801"/>
      <c r="C154" s="803" t="s">
        <v>193</v>
      </c>
      <c r="D154" s="803"/>
      <c r="E154" s="803"/>
      <c r="F154" s="803"/>
    </row>
    <row r="155" spans="1:6" ht="12.75">
      <c r="A155" s="801" t="s">
        <v>239</v>
      </c>
      <c r="B155" s="801"/>
      <c r="C155" s="803" t="s">
        <v>193</v>
      </c>
      <c r="D155" s="803"/>
      <c r="E155" s="803"/>
      <c r="F155" s="803"/>
    </row>
    <row r="156" spans="1:6" ht="12.75">
      <c r="A156" s="801" t="s">
        <v>240</v>
      </c>
      <c r="B156" s="801"/>
      <c r="C156" s="803" t="s">
        <v>193</v>
      </c>
      <c r="D156" s="803"/>
      <c r="E156" s="803"/>
      <c r="F156" s="803"/>
    </row>
    <row r="157" spans="1:6" ht="12.75">
      <c r="A157" s="801" t="s">
        <v>241</v>
      </c>
      <c r="B157" s="801"/>
      <c r="C157" s="803" t="s">
        <v>193</v>
      </c>
      <c r="D157" s="803"/>
      <c r="E157" s="803"/>
      <c r="F157" s="803"/>
    </row>
    <row r="158" spans="1:6" ht="12.75">
      <c r="A158" s="801" t="s">
        <v>242</v>
      </c>
      <c r="B158" s="801"/>
      <c r="C158" s="803" t="s">
        <v>193</v>
      </c>
      <c r="D158" s="803"/>
      <c r="E158" s="803"/>
      <c r="F158" s="803"/>
    </row>
    <row r="159" spans="1:6" ht="12.75">
      <c r="A159" s="821" t="s">
        <v>243</v>
      </c>
      <c r="B159" s="821"/>
      <c r="C159" s="803" t="s">
        <v>193</v>
      </c>
      <c r="D159" s="803"/>
      <c r="E159" s="803"/>
      <c r="F159" s="803"/>
    </row>
    <row r="160" spans="1:6" ht="12.75">
      <c r="A160" s="801" t="s">
        <v>244</v>
      </c>
      <c r="B160" s="801"/>
      <c r="C160" s="803" t="s">
        <v>193</v>
      </c>
      <c r="D160" s="803"/>
      <c r="E160" s="803"/>
      <c r="F160" s="803"/>
    </row>
    <row r="161" spans="1:6" ht="12.75">
      <c r="A161" s="801" t="s">
        <v>245</v>
      </c>
      <c r="B161" s="801"/>
      <c r="C161" s="803" t="s">
        <v>193</v>
      </c>
      <c r="D161" s="803"/>
      <c r="E161" s="803"/>
      <c r="F161" s="803"/>
    </row>
    <row r="162" spans="1:6" ht="12.75">
      <c r="A162" s="817" t="s">
        <v>246</v>
      </c>
      <c r="B162" s="817"/>
      <c r="C162" s="803" t="s">
        <v>193</v>
      </c>
      <c r="D162" s="803"/>
      <c r="E162" s="803"/>
      <c r="F162" s="803"/>
    </row>
    <row r="163" spans="1:6" ht="12.75">
      <c r="A163" s="817" t="s">
        <v>247</v>
      </c>
      <c r="B163" s="817"/>
      <c r="C163" s="803" t="s">
        <v>193</v>
      </c>
      <c r="D163" s="803"/>
      <c r="E163" s="803"/>
      <c r="F163" s="803"/>
    </row>
    <row r="164" spans="1:6" ht="15">
      <c r="A164" s="804" t="s">
        <v>473</v>
      </c>
      <c r="B164" s="804"/>
      <c r="C164" s="804"/>
      <c r="D164" s="804"/>
      <c r="E164" s="804"/>
      <c r="F164" s="804"/>
    </row>
    <row r="165" spans="1:6" ht="12.75">
      <c r="A165" s="801" t="s">
        <v>238</v>
      </c>
      <c r="B165" s="801"/>
      <c r="C165" s="802" t="s">
        <v>457</v>
      </c>
      <c r="D165" s="802"/>
      <c r="E165" s="802"/>
      <c r="F165" s="802"/>
    </row>
    <row r="166" spans="1:6" ht="12.75">
      <c r="A166" s="801" t="s">
        <v>239</v>
      </c>
      <c r="B166" s="801"/>
      <c r="C166" s="802" t="s">
        <v>457</v>
      </c>
      <c r="D166" s="802"/>
      <c r="E166" s="802"/>
      <c r="F166" s="802"/>
    </row>
    <row r="167" spans="1:6" ht="12.75">
      <c r="A167" s="801" t="s">
        <v>240</v>
      </c>
      <c r="B167" s="801"/>
      <c r="C167" s="802" t="s">
        <v>457</v>
      </c>
      <c r="D167" s="802"/>
      <c r="E167" s="802"/>
      <c r="F167" s="802"/>
    </row>
    <row r="168" spans="1:6" ht="12.75">
      <c r="A168" s="801" t="s">
        <v>241</v>
      </c>
      <c r="B168" s="801"/>
      <c r="C168" s="802" t="s">
        <v>457</v>
      </c>
      <c r="D168" s="802"/>
      <c r="E168" s="802"/>
      <c r="F168" s="802"/>
    </row>
    <row r="169" spans="1:6" ht="12.75">
      <c r="A169" s="801" t="s">
        <v>242</v>
      </c>
      <c r="B169" s="801"/>
      <c r="C169" s="802" t="s">
        <v>457</v>
      </c>
      <c r="D169" s="802"/>
      <c r="E169" s="802"/>
      <c r="F169" s="802"/>
    </row>
    <row r="170" spans="1:6" ht="12.75">
      <c r="A170" s="821" t="s">
        <v>243</v>
      </c>
      <c r="B170" s="821"/>
      <c r="C170" s="802" t="s">
        <v>457</v>
      </c>
      <c r="D170" s="802"/>
      <c r="E170" s="802"/>
      <c r="F170" s="802"/>
    </row>
    <row r="171" spans="1:6" ht="12.75">
      <c r="A171" s="801" t="s">
        <v>244</v>
      </c>
      <c r="B171" s="801"/>
      <c r="C171" s="802" t="s">
        <v>457</v>
      </c>
      <c r="D171" s="802"/>
      <c r="E171" s="802"/>
      <c r="F171" s="802"/>
    </row>
    <row r="172" spans="1:6" ht="12.75">
      <c r="A172" s="801" t="s">
        <v>245</v>
      </c>
      <c r="B172" s="801"/>
      <c r="C172" s="802" t="s">
        <v>457</v>
      </c>
      <c r="D172" s="802"/>
      <c r="E172" s="802"/>
      <c r="F172" s="802"/>
    </row>
    <row r="173" spans="1:6" ht="12.75">
      <c r="A173" s="817" t="s">
        <v>246</v>
      </c>
      <c r="B173" s="817"/>
      <c r="C173" s="802" t="s">
        <v>457</v>
      </c>
      <c r="D173" s="802"/>
      <c r="E173" s="802"/>
      <c r="F173" s="802"/>
    </row>
    <row r="174" spans="1:6" ht="12.75">
      <c r="A174" s="817" t="s">
        <v>247</v>
      </c>
      <c r="B174" s="817"/>
      <c r="C174" s="802" t="s">
        <v>457</v>
      </c>
      <c r="D174" s="802"/>
      <c r="E174" s="802"/>
      <c r="F174" s="802"/>
    </row>
    <row r="175" spans="1:6" ht="15">
      <c r="A175" s="822" t="s">
        <v>446</v>
      </c>
      <c r="B175" s="822"/>
      <c r="C175" s="822"/>
      <c r="D175" s="822"/>
      <c r="E175" s="822"/>
      <c r="F175" s="822"/>
    </row>
    <row r="176" spans="1:6" ht="15">
      <c r="A176" s="804" t="s">
        <v>467</v>
      </c>
      <c r="B176" s="804"/>
      <c r="C176" s="804"/>
      <c r="D176" s="804"/>
      <c r="E176" s="804"/>
      <c r="F176" s="804"/>
    </row>
    <row r="177" spans="1:6" ht="15">
      <c r="A177" s="870" t="s">
        <v>483</v>
      </c>
      <c r="B177" s="871"/>
      <c r="C177" s="871"/>
      <c r="D177" s="871"/>
      <c r="E177" s="871"/>
      <c r="F177" s="872"/>
    </row>
    <row r="178" spans="1:6" ht="35.25" customHeight="1" thickBot="1">
      <c r="A178" s="804" t="s">
        <v>458</v>
      </c>
      <c r="B178" s="804"/>
      <c r="C178" s="804"/>
      <c r="D178" s="804"/>
      <c r="E178" s="804"/>
      <c r="F178" s="804"/>
    </row>
    <row r="179" spans="1:6" ht="13.5" thickBot="1">
      <c r="A179" s="896" t="s">
        <v>513</v>
      </c>
      <c r="B179" s="897"/>
      <c r="C179" s="897"/>
      <c r="D179" s="897"/>
      <c r="E179" s="897"/>
      <c r="F179" s="898"/>
    </row>
    <row r="180" spans="1:6" ht="13.5" thickBot="1">
      <c r="A180" s="899" t="s">
        <v>514</v>
      </c>
      <c r="B180" s="900"/>
      <c r="C180" s="900"/>
      <c r="D180" s="900"/>
      <c r="E180" s="900"/>
      <c r="F180" s="901"/>
    </row>
    <row r="181" spans="1:6" ht="13.5" thickBot="1">
      <c r="A181" s="899" t="s">
        <v>515</v>
      </c>
      <c r="B181" s="900"/>
      <c r="C181" s="900"/>
      <c r="D181" s="900"/>
      <c r="E181" s="900"/>
      <c r="F181" s="901"/>
    </row>
    <row r="182" spans="1:6" ht="12.75">
      <c r="A182" s="825" t="s">
        <v>447</v>
      </c>
      <c r="B182" s="826"/>
      <c r="C182" s="826"/>
      <c r="D182" s="826"/>
      <c r="E182" s="826"/>
      <c r="F182" s="827"/>
    </row>
    <row r="183" spans="1:6" ht="15">
      <c r="A183" s="804" t="s">
        <v>463</v>
      </c>
      <c r="B183" s="804"/>
      <c r="C183" s="804"/>
      <c r="D183" s="804"/>
      <c r="E183" s="804"/>
      <c r="F183" s="804"/>
    </row>
    <row r="184" spans="1:6" ht="12.75">
      <c r="A184" s="920" t="s">
        <v>526</v>
      </c>
      <c r="B184" s="921"/>
      <c r="C184" s="921"/>
      <c r="D184" s="921"/>
      <c r="E184" s="921"/>
      <c r="F184" s="922"/>
    </row>
    <row r="185" spans="1:6" ht="15">
      <c r="A185" s="804" t="s">
        <v>473</v>
      </c>
      <c r="B185" s="804"/>
      <c r="C185" s="804"/>
      <c r="D185" s="804"/>
      <c r="E185" s="804"/>
      <c r="F185" s="804"/>
    </row>
    <row r="186" spans="1:6" ht="15">
      <c r="A186" s="870" t="s">
        <v>483</v>
      </c>
      <c r="B186" s="871"/>
      <c r="C186" s="871"/>
      <c r="D186" s="871"/>
      <c r="E186" s="871"/>
      <c r="F186" s="872"/>
    </row>
    <row r="187" spans="1:6" ht="15">
      <c r="A187" s="818" t="s">
        <v>248</v>
      </c>
      <c r="B187" s="818"/>
      <c r="C187" s="818"/>
      <c r="D187" s="818"/>
      <c r="E187" s="818"/>
      <c r="F187" s="818"/>
    </row>
    <row r="188" spans="1:6" ht="15">
      <c r="A188" s="819"/>
      <c r="B188" s="819"/>
      <c r="C188" s="819"/>
      <c r="D188" s="819"/>
      <c r="E188" s="819"/>
      <c r="F188" s="819"/>
    </row>
    <row r="189" spans="1:6" ht="15">
      <c r="A189" s="804" t="s">
        <v>467</v>
      </c>
      <c r="B189" s="804"/>
      <c r="C189" s="804"/>
      <c r="D189" s="804"/>
      <c r="E189" s="804"/>
      <c r="F189" s="804"/>
    </row>
    <row r="190" spans="1:6" ht="12.75">
      <c r="A190" s="805" t="s">
        <v>229</v>
      </c>
      <c r="B190" s="805"/>
      <c r="C190" s="806" t="s">
        <v>193</v>
      </c>
      <c r="D190" s="806"/>
      <c r="E190" s="806"/>
      <c r="F190" s="806"/>
    </row>
    <row r="191" spans="1:6" ht="12.75">
      <c r="A191" s="801" t="s">
        <v>249</v>
      </c>
      <c r="B191" s="801"/>
      <c r="C191" s="806" t="s">
        <v>193</v>
      </c>
      <c r="D191" s="806"/>
      <c r="E191" s="806"/>
      <c r="F191" s="806"/>
    </row>
    <row r="192" spans="1:6" ht="12.75">
      <c r="A192" s="801" t="s">
        <v>231</v>
      </c>
      <c r="B192" s="801"/>
      <c r="C192" s="806" t="s">
        <v>193</v>
      </c>
      <c r="D192" s="806"/>
      <c r="E192" s="806"/>
      <c r="F192" s="806"/>
    </row>
    <row r="193" spans="1:6" ht="12.75">
      <c r="A193" s="801" t="s">
        <v>232</v>
      </c>
      <c r="B193" s="801"/>
      <c r="C193" s="806" t="s">
        <v>193</v>
      </c>
      <c r="D193" s="806"/>
      <c r="E193" s="806"/>
      <c r="F193" s="806"/>
    </row>
    <row r="194" spans="1:6" ht="12.75">
      <c r="A194" s="801" t="s">
        <v>250</v>
      </c>
      <c r="B194" s="801"/>
      <c r="C194" s="806" t="s">
        <v>193</v>
      </c>
      <c r="D194" s="806"/>
      <c r="E194" s="806"/>
      <c r="F194" s="806"/>
    </row>
    <row r="195" spans="1:6" ht="12.75">
      <c r="A195" s="801" t="s">
        <v>234</v>
      </c>
      <c r="B195" s="801"/>
      <c r="C195" s="806" t="s">
        <v>193</v>
      </c>
      <c r="D195" s="806"/>
      <c r="E195" s="806"/>
      <c r="F195" s="806"/>
    </row>
    <row r="196" spans="1:6" ht="12.75">
      <c r="A196" s="801" t="s">
        <v>235</v>
      </c>
      <c r="B196" s="801"/>
      <c r="C196" s="806" t="s">
        <v>193</v>
      </c>
      <c r="D196" s="806"/>
      <c r="E196" s="806"/>
      <c r="F196" s="806"/>
    </row>
    <row r="197" spans="1:6" ht="12.75">
      <c r="A197" s="801" t="s">
        <v>236</v>
      </c>
      <c r="B197" s="801"/>
      <c r="C197" s="806" t="s">
        <v>193</v>
      </c>
      <c r="D197" s="806"/>
      <c r="E197" s="806"/>
      <c r="F197" s="806"/>
    </row>
    <row r="198" spans="1:6" ht="12.75">
      <c r="A198" s="801" t="s">
        <v>237</v>
      </c>
      <c r="B198" s="801"/>
      <c r="C198" s="806" t="s">
        <v>193</v>
      </c>
      <c r="D198" s="806"/>
      <c r="E198" s="806"/>
      <c r="F198" s="806"/>
    </row>
    <row r="199" spans="1:6" ht="15">
      <c r="A199" s="804" t="s">
        <v>458</v>
      </c>
      <c r="B199" s="804"/>
      <c r="C199" s="804"/>
      <c r="D199" s="804"/>
      <c r="E199" s="804"/>
      <c r="F199" s="804"/>
    </row>
    <row r="200" spans="1:6" ht="12.75">
      <c r="A200" s="805" t="s">
        <v>229</v>
      </c>
      <c r="B200" s="805"/>
      <c r="C200" s="803" t="s">
        <v>457</v>
      </c>
      <c r="D200" s="803"/>
      <c r="E200" s="803"/>
      <c r="F200" s="803"/>
    </row>
    <row r="201" spans="1:6" ht="12.75">
      <c r="A201" s="801" t="s">
        <v>249</v>
      </c>
      <c r="B201" s="801"/>
      <c r="C201" s="803" t="s">
        <v>457</v>
      </c>
      <c r="D201" s="803"/>
      <c r="E201" s="803"/>
      <c r="F201" s="803"/>
    </row>
    <row r="202" spans="1:6" ht="12.75">
      <c r="A202" s="801" t="s">
        <v>231</v>
      </c>
      <c r="B202" s="801"/>
      <c r="C202" s="803" t="s">
        <v>457</v>
      </c>
      <c r="D202" s="803"/>
      <c r="E202" s="803"/>
      <c r="F202" s="803"/>
    </row>
    <row r="203" spans="1:6" ht="12.75">
      <c r="A203" s="801" t="s">
        <v>232</v>
      </c>
      <c r="B203" s="801"/>
      <c r="C203" s="803" t="s">
        <v>457</v>
      </c>
      <c r="D203" s="803"/>
      <c r="E203" s="803"/>
      <c r="F203" s="803"/>
    </row>
    <row r="204" spans="1:6" ht="12.75">
      <c r="A204" s="801" t="s">
        <v>250</v>
      </c>
      <c r="B204" s="801"/>
      <c r="C204" s="803" t="s">
        <v>457</v>
      </c>
      <c r="D204" s="803"/>
      <c r="E204" s="803"/>
      <c r="F204" s="803"/>
    </row>
    <row r="205" spans="1:6" ht="12.75">
      <c r="A205" s="801" t="s">
        <v>234</v>
      </c>
      <c r="B205" s="801"/>
      <c r="C205" s="803" t="s">
        <v>457</v>
      </c>
      <c r="D205" s="803"/>
      <c r="E205" s="803"/>
      <c r="F205" s="803"/>
    </row>
    <row r="206" spans="1:6" ht="12.75">
      <c r="A206" s="801" t="s">
        <v>235</v>
      </c>
      <c r="B206" s="801"/>
      <c r="C206" s="803" t="s">
        <v>457</v>
      </c>
      <c r="D206" s="803"/>
      <c r="E206" s="803"/>
      <c r="F206" s="803"/>
    </row>
    <row r="207" spans="1:6" ht="12.75">
      <c r="A207" s="801" t="s">
        <v>236</v>
      </c>
      <c r="B207" s="801"/>
      <c r="C207" s="803" t="s">
        <v>457</v>
      </c>
      <c r="D207" s="803"/>
      <c r="E207" s="803"/>
      <c r="F207" s="803"/>
    </row>
    <row r="208" spans="1:6" ht="12.75">
      <c r="A208" s="801" t="s">
        <v>237</v>
      </c>
      <c r="B208" s="801"/>
      <c r="C208" s="803" t="s">
        <v>457</v>
      </c>
      <c r="D208" s="803"/>
      <c r="E208" s="803"/>
      <c r="F208" s="803"/>
    </row>
    <row r="209" spans="1:6" ht="15">
      <c r="A209" s="804" t="s">
        <v>463</v>
      </c>
      <c r="B209" s="804"/>
      <c r="C209" s="804"/>
      <c r="D209" s="804"/>
      <c r="E209" s="804"/>
      <c r="F209" s="804"/>
    </row>
    <row r="210" spans="1:6" ht="12.75">
      <c r="A210" s="805" t="s">
        <v>229</v>
      </c>
      <c r="B210" s="805"/>
      <c r="C210" s="803" t="s">
        <v>193</v>
      </c>
      <c r="D210" s="803"/>
      <c r="E210" s="803"/>
      <c r="F210" s="803"/>
    </row>
    <row r="211" spans="1:6" ht="12.75">
      <c r="A211" s="801" t="s">
        <v>249</v>
      </c>
      <c r="B211" s="801"/>
      <c r="C211" s="803" t="s">
        <v>193</v>
      </c>
      <c r="D211" s="803"/>
      <c r="E211" s="803"/>
      <c r="F211" s="803"/>
    </row>
    <row r="212" spans="1:6" ht="12.75">
      <c r="A212" s="801" t="s">
        <v>231</v>
      </c>
      <c r="B212" s="801"/>
      <c r="C212" s="803" t="s">
        <v>193</v>
      </c>
      <c r="D212" s="803"/>
      <c r="E212" s="803"/>
      <c r="F212" s="803"/>
    </row>
    <row r="213" spans="1:6" ht="12.75">
      <c r="A213" s="801" t="s">
        <v>232</v>
      </c>
      <c r="B213" s="801"/>
      <c r="C213" s="803" t="s">
        <v>193</v>
      </c>
      <c r="D213" s="803"/>
      <c r="E213" s="803"/>
      <c r="F213" s="803"/>
    </row>
    <row r="214" spans="1:6" ht="12.75">
      <c r="A214" s="801" t="s">
        <v>250</v>
      </c>
      <c r="B214" s="801"/>
      <c r="C214" s="803" t="s">
        <v>193</v>
      </c>
      <c r="D214" s="803"/>
      <c r="E214" s="803"/>
      <c r="F214" s="803"/>
    </row>
    <row r="215" spans="1:6" ht="12.75">
      <c r="A215" s="801" t="s">
        <v>234</v>
      </c>
      <c r="B215" s="801"/>
      <c r="C215" s="803" t="s">
        <v>193</v>
      </c>
      <c r="D215" s="803"/>
      <c r="E215" s="803"/>
      <c r="F215" s="803"/>
    </row>
    <row r="216" spans="1:6" ht="12.75">
      <c r="A216" s="801" t="s">
        <v>235</v>
      </c>
      <c r="B216" s="801"/>
      <c r="C216" s="803" t="s">
        <v>193</v>
      </c>
      <c r="D216" s="803"/>
      <c r="E216" s="803"/>
      <c r="F216" s="803"/>
    </row>
    <row r="217" spans="1:6" ht="12.75">
      <c r="A217" s="801" t="s">
        <v>236</v>
      </c>
      <c r="B217" s="801"/>
      <c r="C217" s="803" t="s">
        <v>193</v>
      </c>
      <c r="D217" s="803"/>
      <c r="E217" s="803"/>
      <c r="F217" s="803"/>
    </row>
    <row r="218" spans="1:6" ht="12.75">
      <c r="A218" s="801" t="s">
        <v>237</v>
      </c>
      <c r="B218" s="801"/>
      <c r="C218" s="803" t="s">
        <v>193</v>
      </c>
      <c r="D218" s="803"/>
      <c r="E218" s="803"/>
      <c r="F218" s="803"/>
    </row>
    <row r="219" spans="1:6" ht="15">
      <c r="A219" s="804" t="s">
        <v>473</v>
      </c>
      <c r="B219" s="804"/>
      <c r="C219" s="804"/>
      <c r="D219" s="804"/>
      <c r="E219" s="804"/>
      <c r="F219" s="804"/>
    </row>
    <row r="220" spans="1:6" ht="12.75">
      <c r="A220" s="805" t="s">
        <v>229</v>
      </c>
      <c r="B220" s="805"/>
      <c r="C220" s="802" t="s">
        <v>457</v>
      </c>
      <c r="D220" s="802"/>
      <c r="E220" s="802"/>
      <c r="F220" s="802"/>
    </row>
    <row r="221" spans="1:6" ht="12.75">
      <c r="A221" s="801" t="s">
        <v>249</v>
      </c>
      <c r="B221" s="801"/>
      <c r="C221" s="802" t="s">
        <v>457</v>
      </c>
      <c r="D221" s="802"/>
      <c r="E221" s="802"/>
      <c r="F221" s="802"/>
    </row>
    <row r="222" spans="1:6" ht="12.75">
      <c r="A222" s="801" t="s">
        <v>231</v>
      </c>
      <c r="B222" s="801"/>
      <c r="C222" s="802" t="s">
        <v>457</v>
      </c>
      <c r="D222" s="802"/>
      <c r="E222" s="802"/>
      <c r="F222" s="802"/>
    </row>
    <row r="223" spans="1:6" ht="12.75">
      <c r="A223" s="801" t="s">
        <v>232</v>
      </c>
      <c r="B223" s="801"/>
      <c r="C223" s="802" t="s">
        <v>457</v>
      </c>
      <c r="D223" s="802"/>
      <c r="E223" s="802"/>
      <c r="F223" s="802"/>
    </row>
    <row r="224" spans="1:6" ht="12.75">
      <c r="A224" s="801" t="s">
        <v>250</v>
      </c>
      <c r="B224" s="801"/>
      <c r="C224" s="802" t="s">
        <v>457</v>
      </c>
      <c r="D224" s="802"/>
      <c r="E224" s="802"/>
      <c r="F224" s="802"/>
    </row>
    <row r="225" spans="1:6" ht="12.75">
      <c r="A225" s="801" t="s">
        <v>234</v>
      </c>
      <c r="B225" s="801"/>
      <c r="C225" s="802" t="s">
        <v>457</v>
      </c>
      <c r="D225" s="802"/>
      <c r="E225" s="802"/>
      <c r="F225" s="802"/>
    </row>
    <row r="226" spans="1:6" ht="12.75">
      <c r="A226" s="801" t="s">
        <v>235</v>
      </c>
      <c r="B226" s="801"/>
      <c r="C226" s="802" t="s">
        <v>457</v>
      </c>
      <c r="D226" s="802"/>
      <c r="E226" s="802"/>
      <c r="F226" s="802"/>
    </row>
    <row r="227" spans="1:6" ht="12.75">
      <c r="A227" s="801" t="s">
        <v>236</v>
      </c>
      <c r="B227" s="801"/>
      <c r="C227" s="802" t="s">
        <v>457</v>
      </c>
      <c r="D227" s="802"/>
      <c r="E227" s="802"/>
      <c r="F227" s="802"/>
    </row>
    <row r="228" spans="1:6" ht="12.75">
      <c r="A228" s="801" t="s">
        <v>237</v>
      </c>
      <c r="B228" s="801"/>
      <c r="C228" s="802" t="s">
        <v>457</v>
      </c>
      <c r="D228" s="802"/>
      <c r="E228" s="802"/>
      <c r="F228" s="802"/>
    </row>
    <row r="229" spans="1:6" ht="15">
      <c r="A229" s="822" t="s">
        <v>43</v>
      </c>
      <c r="B229" s="822"/>
      <c r="C229" s="822"/>
      <c r="D229" s="822"/>
      <c r="E229" s="822"/>
      <c r="F229" s="822"/>
    </row>
    <row r="230" spans="1:6" ht="15">
      <c r="A230" s="870" t="s">
        <v>467</v>
      </c>
      <c r="B230" s="871"/>
      <c r="C230" s="871"/>
      <c r="D230" s="871"/>
      <c r="E230" s="871"/>
      <c r="F230" s="872"/>
    </row>
    <row r="231" spans="1:6" ht="12.75">
      <c r="A231" s="801" t="s">
        <v>238</v>
      </c>
      <c r="B231" s="801"/>
      <c r="C231" s="803" t="s">
        <v>484</v>
      </c>
      <c r="D231" s="803"/>
      <c r="E231" s="803"/>
      <c r="F231" s="803"/>
    </row>
    <row r="232" spans="1:6" ht="12.75">
      <c r="A232" s="801" t="s">
        <v>251</v>
      </c>
      <c r="B232" s="801"/>
      <c r="C232" s="803" t="s">
        <v>485</v>
      </c>
      <c r="D232" s="803"/>
      <c r="E232" s="803"/>
      <c r="F232" s="803"/>
    </row>
    <row r="233" spans="1:6" ht="12.75">
      <c r="A233" s="801" t="s">
        <v>240</v>
      </c>
      <c r="B233" s="801"/>
      <c r="C233" s="803" t="s">
        <v>486</v>
      </c>
      <c r="D233" s="803"/>
      <c r="E233" s="803"/>
      <c r="F233" s="803"/>
    </row>
    <row r="234" spans="1:6" ht="12.75">
      <c r="A234" s="801" t="s">
        <v>241</v>
      </c>
      <c r="B234" s="801"/>
      <c r="C234" s="803" t="s">
        <v>487</v>
      </c>
      <c r="D234" s="803"/>
      <c r="E234" s="803"/>
      <c r="F234" s="803"/>
    </row>
    <row r="235" spans="1:6" ht="12.75">
      <c r="A235" s="801" t="s">
        <v>242</v>
      </c>
      <c r="B235" s="801"/>
      <c r="C235" s="803" t="s">
        <v>488</v>
      </c>
      <c r="D235" s="803"/>
      <c r="E235" s="803"/>
      <c r="F235" s="803"/>
    </row>
    <row r="236" spans="1:6" ht="12.75">
      <c r="A236" s="801" t="s">
        <v>243</v>
      </c>
      <c r="B236" s="801"/>
      <c r="C236" s="803" t="s">
        <v>489</v>
      </c>
      <c r="D236" s="803"/>
      <c r="E236" s="803"/>
      <c r="F236" s="803"/>
    </row>
    <row r="237" spans="1:6" ht="12.75">
      <c r="A237" s="801" t="s">
        <v>443</v>
      </c>
      <c r="B237" s="801"/>
      <c r="C237" s="803" t="s">
        <v>490</v>
      </c>
      <c r="D237" s="803"/>
      <c r="E237" s="803"/>
      <c r="F237" s="803"/>
    </row>
    <row r="238" spans="1:6" ht="12.75">
      <c r="A238" s="801" t="s">
        <v>444</v>
      </c>
      <c r="B238" s="801"/>
      <c r="C238" s="803" t="s">
        <v>491</v>
      </c>
      <c r="D238" s="803"/>
      <c r="E238" s="803"/>
      <c r="F238" s="803"/>
    </row>
    <row r="239" spans="1:6" ht="12.75">
      <c r="A239" s="801" t="s">
        <v>445</v>
      </c>
      <c r="B239" s="801"/>
      <c r="C239" s="803" t="s">
        <v>492</v>
      </c>
      <c r="D239" s="803"/>
      <c r="E239" s="803"/>
      <c r="F239" s="803"/>
    </row>
    <row r="240" spans="1:6" ht="15">
      <c r="A240" s="904"/>
      <c r="B240" s="905"/>
      <c r="C240" s="905"/>
      <c r="D240" s="905"/>
      <c r="E240" s="905"/>
      <c r="F240" s="906"/>
    </row>
    <row r="241" spans="1:6" ht="12.75">
      <c r="A241" s="801" t="s">
        <v>238</v>
      </c>
      <c r="B241" s="801"/>
      <c r="C241" s="803" t="s">
        <v>484</v>
      </c>
      <c r="D241" s="803"/>
      <c r="E241" s="803"/>
      <c r="F241" s="803"/>
    </row>
    <row r="242" spans="1:6" ht="12.75">
      <c r="A242" s="801" t="s">
        <v>251</v>
      </c>
      <c r="B242" s="801"/>
      <c r="C242" s="803" t="s">
        <v>485</v>
      </c>
      <c r="D242" s="803"/>
      <c r="E242" s="803"/>
      <c r="F242" s="803"/>
    </row>
    <row r="243" spans="1:6" ht="12.75">
      <c r="A243" s="801" t="s">
        <v>240</v>
      </c>
      <c r="B243" s="801"/>
      <c r="C243" s="803" t="s">
        <v>493</v>
      </c>
      <c r="D243" s="803"/>
      <c r="E243" s="803"/>
      <c r="F243" s="803"/>
    </row>
    <row r="244" spans="1:6" ht="12.75">
      <c r="A244" s="801" t="s">
        <v>241</v>
      </c>
      <c r="B244" s="801"/>
      <c r="C244" s="803" t="s">
        <v>494</v>
      </c>
      <c r="D244" s="803"/>
      <c r="E244" s="803"/>
      <c r="F244" s="803"/>
    </row>
    <row r="245" spans="1:6" ht="12.75">
      <c r="A245" s="801" t="s">
        <v>242</v>
      </c>
      <c r="B245" s="801"/>
      <c r="C245" s="803" t="s">
        <v>495</v>
      </c>
      <c r="D245" s="803"/>
      <c r="E245" s="803"/>
      <c r="F245" s="803"/>
    </row>
    <row r="246" spans="1:6" ht="12.75">
      <c r="A246" s="801" t="s">
        <v>243</v>
      </c>
      <c r="B246" s="801"/>
      <c r="C246" s="803" t="s">
        <v>496</v>
      </c>
      <c r="D246" s="803"/>
      <c r="E246" s="803"/>
      <c r="F246" s="803"/>
    </row>
    <row r="247" spans="1:6" ht="12.75">
      <c r="A247" s="801" t="s">
        <v>443</v>
      </c>
      <c r="B247" s="801"/>
      <c r="C247" s="803" t="s">
        <v>490</v>
      </c>
      <c r="D247" s="803"/>
      <c r="E247" s="803"/>
      <c r="F247" s="803"/>
    </row>
    <row r="248" spans="1:6" ht="12.75">
      <c r="A248" s="801" t="s">
        <v>444</v>
      </c>
      <c r="B248" s="801"/>
      <c r="C248" s="803" t="s">
        <v>497</v>
      </c>
      <c r="D248" s="803"/>
      <c r="E248" s="803"/>
      <c r="F248" s="803"/>
    </row>
    <row r="249" spans="1:6" ht="12.75">
      <c r="A249" s="801" t="s">
        <v>445</v>
      </c>
      <c r="B249" s="801"/>
      <c r="C249" s="803" t="s">
        <v>498</v>
      </c>
      <c r="D249" s="803"/>
      <c r="E249" s="803"/>
      <c r="F249" s="803"/>
    </row>
    <row r="250" spans="1:6" ht="15">
      <c r="A250" s="904"/>
      <c r="B250" s="905"/>
      <c r="C250" s="905"/>
      <c r="D250" s="905"/>
      <c r="E250" s="905"/>
      <c r="F250" s="906"/>
    </row>
    <row r="251" spans="1:6" ht="12.75">
      <c r="A251" s="801" t="s">
        <v>238</v>
      </c>
      <c r="B251" s="801"/>
      <c r="C251" s="803" t="s">
        <v>484</v>
      </c>
      <c r="D251" s="803"/>
      <c r="E251" s="803"/>
      <c r="F251" s="803"/>
    </row>
    <row r="252" spans="1:6" ht="12.75">
      <c r="A252" s="801" t="s">
        <v>251</v>
      </c>
      <c r="B252" s="801"/>
      <c r="C252" s="803" t="s">
        <v>485</v>
      </c>
      <c r="D252" s="803"/>
      <c r="E252" s="803"/>
      <c r="F252" s="803"/>
    </row>
    <row r="253" spans="1:6" ht="12.75">
      <c r="A253" s="801" t="s">
        <v>240</v>
      </c>
      <c r="B253" s="801"/>
      <c r="C253" s="803" t="s">
        <v>499</v>
      </c>
      <c r="D253" s="803"/>
      <c r="E253" s="803"/>
      <c r="F253" s="803"/>
    </row>
    <row r="254" spans="1:6" ht="12.75">
      <c r="A254" s="801" t="s">
        <v>241</v>
      </c>
      <c r="B254" s="801"/>
      <c r="C254" s="803" t="s">
        <v>500</v>
      </c>
      <c r="D254" s="803"/>
      <c r="E254" s="803"/>
      <c r="F254" s="803"/>
    </row>
    <row r="255" spans="1:6" ht="12.75">
      <c r="A255" s="801" t="s">
        <v>242</v>
      </c>
      <c r="B255" s="801"/>
      <c r="C255" s="803" t="s">
        <v>501</v>
      </c>
      <c r="D255" s="803"/>
      <c r="E255" s="803"/>
      <c r="F255" s="803"/>
    </row>
    <row r="256" spans="1:6" ht="12.75">
      <c r="A256" s="801" t="s">
        <v>243</v>
      </c>
      <c r="B256" s="801"/>
      <c r="C256" s="803" t="s">
        <v>502</v>
      </c>
      <c r="D256" s="803"/>
      <c r="E256" s="803"/>
      <c r="F256" s="803"/>
    </row>
    <row r="257" spans="1:6" ht="12.75">
      <c r="A257" s="801" t="s">
        <v>443</v>
      </c>
      <c r="B257" s="801"/>
      <c r="C257" s="803" t="s">
        <v>490</v>
      </c>
      <c r="D257" s="803"/>
      <c r="E257" s="803"/>
      <c r="F257" s="803"/>
    </row>
    <row r="258" spans="1:6" ht="12.75">
      <c r="A258" s="801" t="s">
        <v>444</v>
      </c>
      <c r="B258" s="801"/>
      <c r="C258" s="803" t="s">
        <v>503</v>
      </c>
      <c r="D258" s="803"/>
      <c r="E258" s="803"/>
      <c r="F258" s="803"/>
    </row>
    <row r="259" spans="1:6" ht="12.75">
      <c r="A259" s="801" t="s">
        <v>445</v>
      </c>
      <c r="B259" s="801"/>
      <c r="C259" s="803" t="s">
        <v>504</v>
      </c>
      <c r="D259" s="803"/>
      <c r="E259" s="803"/>
      <c r="F259" s="803"/>
    </row>
    <row r="260" spans="1:6" ht="15">
      <c r="A260" s="904"/>
      <c r="B260" s="905"/>
      <c r="C260" s="905"/>
      <c r="D260" s="905"/>
      <c r="E260" s="905"/>
      <c r="F260" s="906"/>
    </row>
    <row r="261" spans="1:6" ht="12.75">
      <c r="A261" s="801" t="s">
        <v>238</v>
      </c>
      <c r="B261" s="801"/>
      <c r="C261" s="803" t="s">
        <v>484</v>
      </c>
      <c r="D261" s="803"/>
      <c r="E261" s="803"/>
      <c r="F261" s="803"/>
    </row>
    <row r="262" spans="1:6" ht="12.75">
      <c r="A262" s="801" t="s">
        <v>251</v>
      </c>
      <c r="B262" s="801"/>
      <c r="C262" s="803" t="s">
        <v>485</v>
      </c>
      <c r="D262" s="803"/>
      <c r="E262" s="803"/>
      <c r="F262" s="803"/>
    </row>
    <row r="263" spans="1:6" ht="12.75">
      <c r="A263" s="801" t="s">
        <v>240</v>
      </c>
      <c r="B263" s="801"/>
      <c r="C263" s="803" t="s">
        <v>505</v>
      </c>
      <c r="D263" s="803"/>
      <c r="E263" s="803"/>
      <c r="F263" s="803"/>
    </row>
    <row r="264" spans="1:6" ht="12.75">
      <c r="A264" s="801" t="s">
        <v>241</v>
      </c>
      <c r="B264" s="801"/>
      <c r="C264" s="803" t="s">
        <v>506</v>
      </c>
      <c r="D264" s="803"/>
      <c r="E264" s="803"/>
      <c r="F264" s="803"/>
    </row>
    <row r="265" spans="1:6" ht="12.75">
      <c r="A265" s="801" t="s">
        <v>242</v>
      </c>
      <c r="B265" s="801"/>
      <c r="C265" s="803" t="s">
        <v>507</v>
      </c>
      <c r="D265" s="803"/>
      <c r="E265" s="803"/>
      <c r="F265" s="803"/>
    </row>
    <row r="266" spans="1:6" ht="12.75">
      <c r="A266" s="801" t="s">
        <v>243</v>
      </c>
      <c r="B266" s="801"/>
      <c r="C266" s="803" t="s">
        <v>508</v>
      </c>
      <c r="D266" s="803"/>
      <c r="E266" s="803"/>
      <c r="F266" s="803"/>
    </row>
    <row r="267" spans="1:6" ht="12.75">
      <c r="A267" s="801" t="s">
        <v>443</v>
      </c>
      <c r="B267" s="801"/>
      <c r="C267" s="803" t="s">
        <v>490</v>
      </c>
      <c r="D267" s="803"/>
      <c r="E267" s="803"/>
      <c r="F267" s="803"/>
    </row>
    <row r="268" spans="1:6" ht="12.75">
      <c r="A268" s="801" t="s">
        <v>444</v>
      </c>
      <c r="B268" s="801"/>
      <c r="C268" s="803" t="s">
        <v>503</v>
      </c>
      <c r="D268" s="803"/>
      <c r="E268" s="803"/>
      <c r="F268" s="803"/>
    </row>
    <row r="269" spans="1:6" ht="12.75">
      <c r="A269" s="801" t="s">
        <v>445</v>
      </c>
      <c r="B269" s="801"/>
      <c r="C269" s="803" t="s">
        <v>509</v>
      </c>
      <c r="D269" s="803"/>
      <c r="E269" s="803"/>
      <c r="F269" s="803"/>
    </row>
    <row r="270" spans="1:6" ht="15">
      <c r="A270" s="804" t="s">
        <v>458</v>
      </c>
      <c r="B270" s="804"/>
      <c r="C270" s="804"/>
      <c r="D270" s="804"/>
      <c r="E270" s="804"/>
      <c r="F270" s="804"/>
    </row>
    <row r="271" spans="1:6" ht="12.75">
      <c r="A271" s="801" t="s">
        <v>238</v>
      </c>
      <c r="B271" s="801"/>
      <c r="C271" s="803" t="s">
        <v>484</v>
      </c>
      <c r="D271" s="803"/>
      <c r="E271" s="803"/>
      <c r="F271" s="803"/>
    </row>
    <row r="272" spans="1:6" ht="12.75">
      <c r="A272" s="801" t="s">
        <v>251</v>
      </c>
      <c r="B272" s="801"/>
      <c r="C272" s="803" t="s">
        <v>516</v>
      </c>
      <c r="D272" s="803"/>
      <c r="E272" s="803"/>
      <c r="F272" s="803"/>
    </row>
    <row r="273" spans="1:6" ht="12.75">
      <c r="A273" s="801" t="s">
        <v>240</v>
      </c>
      <c r="B273" s="801"/>
      <c r="C273" s="908" t="s">
        <v>517</v>
      </c>
      <c r="D273" s="909"/>
      <c r="E273" s="909"/>
      <c r="F273" s="909"/>
    </row>
    <row r="274" spans="1:6" ht="12.75">
      <c r="A274" s="801" t="s">
        <v>241</v>
      </c>
      <c r="B274" s="801"/>
      <c r="C274" s="803" t="s">
        <v>518</v>
      </c>
      <c r="D274" s="803"/>
      <c r="E274" s="803"/>
      <c r="F274" s="803"/>
    </row>
    <row r="275" spans="1:6" ht="12.75">
      <c r="A275" s="801" t="s">
        <v>242</v>
      </c>
      <c r="B275" s="801"/>
      <c r="C275" s="803" t="s">
        <v>519</v>
      </c>
      <c r="D275" s="803"/>
      <c r="E275" s="803"/>
      <c r="F275" s="803"/>
    </row>
    <row r="276" spans="1:6" ht="12.75">
      <c r="A276" s="801" t="s">
        <v>243</v>
      </c>
      <c r="B276" s="801"/>
      <c r="C276" s="907" t="s">
        <v>520</v>
      </c>
      <c r="D276" s="907"/>
      <c r="E276" s="907"/>
      <c r="F276" s="907"/>
    </row>
    <row r="277" spans="1:6" ht="12.75">
      <c r="A277" s="801" t="s">
        <v>443</v>
      </c>
      <c r="B277" s="801"/>
      <c r="C277" s="803" t="s">
        <v>521</v>
      </c>
      <c r="D277" s="803"/>
      <c r="E277" s="803"/>
      <c r="F277" s="803"/>
    </row>
    <row r="278" spans="1:6" ht="12.75">
      <c r="A278" s="801" t="s">
        <v>444</v>
      </c>
      <c r="B278" s="801"/>
      <c r="C278" s="803" t="s">
        <v>503</v>
      </c>
      <c r="D278" s="803"/>
      <c r="E278" s="803"/>
      <c r="F278" s="803"/>
    </row>
    <row r="279" spans="1:6" ht="12.75">
      <c r="A279" s="801" t="s">
        <v>445</v>
      </c>
      <c r="B279" s="801"/>
      <c r="C279" s="803" t="s">
        <v>522</v>
      </c>
      <c r="D279" s="803"/>
      <c r="E279" s="803"/>
      <c r="F279" s="803"/>
    </row>
    <row r="280" spans="1:6" ht="15">
      <c r="A280" s="804" t="s">
        <v>463</v>
      </c>
      <c r="B280" s="804"/>
      <c r="C280" s="804"/>
      <c r="D280" s="804"/>
      <c r="E280" s="804"/>
      <c r="F280" s="804"/>
    </row>
    <row r="281" spans="1:6" ht="12.75">
      <c r="A281" s="801" t="s">
        <v>238</v>
      </c>
      <c r="B281" s="801"/>
      <c r="C281" s="803" t="s">
        <v>484</v>
      </c>
      <c r="D281" s="803"/>
      <c r="E281" s="803"/>
      <c r="F281" s="803"/>
    </row>
    <row r="282" spans="1:6" ht="12.75">
      <c r="A282" s="801" t="s">
        <v>251</v>
      </c>
      <c r="B282" s="801"/>
      <c r="C282" s="803" t="s">
        <v>527</v>
      </c>
      <c r="D282" s="803"/>
      <c r="E282" s="803"/>
      <c r="F282" s="803"/>
    </row>
    <row r="283" spans="1:6" ht="12.75">
      <c r="A283" s="801" t="s">
        <v>240</v>
      </c>
      <c r="B283" s="801"/>
      <c r="C283" s="803" t="s">
        <v>528</v>
      </c>
      <c r="D283" s="803"/>
      <c r="E283" s="803"/>
      <c r="F283" s="803"/>
    </row>
    <row r="284" spans="1:6" ht="12.75">
      <c r="A284" s="801" t="s">
        <v>241</v>
      </c>
      <c r="B284" s="801"/>
      <c r="C284" s="803" t="s">
        <v>529</v>
      </c>
      <c r="D284" s="803"/>
      <c r="E284" s="803"/>
      <c r="F284" s="803"/>
    </row>
    <row r="285" spans="1:6" ht="12.75">
      <c r="A285" s="801" t="s">
        <v>242</v>
      </c>
      <c r="B285" s="801"/>
      <c r="C285" s="803" t="s">
        <v>530</v>
      </c>
      <c r="D285" s="803"/>
      <c r="E285" s="803"/>
      <c r="F285" s="803"/>
    </row>
    <row r="286" spans="1:6" ht="12.75">
      <c r="A286" s="801" t="s">
        <v>243</v>
      </c>
      <c r="B286" s="801"/>
      <c r="C286" s="803" t="s">
        <v>531</v>
      </c>
      <c r="D286" s="803"/>
      <c r="E286" s="803"/>
      <c r="F286" s="803"/>
    </row>
    <row r="287" spans="1:6" ht="12.75">
      <c r="A287" s="801" t="s">
        <v>443</v>
      </c>
      <c r="B287" s="801"/>
      <c r="C287" s="803" t="s">
        <v>490</v>
      </c>
      <c r="D287" s="803"/>
      <c r="E287" s="803"/>
      <c r="F287" s="803"/>
    </row>
    <row r="288" spans="1:6" ht="12.75">
      <c r="A288" s="801" t="s">
        <v>444</v>
      </c>
      <c r="B288" s="801"/>
      <c r="C288" s="803" t="s">
        <v>532</v>
      </c>
      <c r="D288" s="803"/>
      <c r="E288" s="803"/>
      <c r="F288" s="803"/>
    </row>
    <row r="289" spans="1:6" ht="12.75">
      <c r="A289" s="801" t="s">
        <v>445</v>
      </c>
      <c r="B289" s="801"/>
      <c r="C289" s="803" t="s">
        <v>533</v>
      </c>
      <c r="D289" s="803"/>
      <c r="E289" s="803"/>
      <c r="F289" s="803"/>
    </row>
    <row r="290" spans="1:6" ht="15">
      <c r="A290" s="804"/>
      <c r="B290" s="804"/>
      <c r="C290" s="804"/>
      <c r="D290" s="804"/>
      <c r="E290" s="804"/>
      <c r="F290" s="804"/>
    </row>
    <row r="291" spans="1:6" ht="12.75">
      <c r="A291" s="801" t="s">
        <v>238</v>
      </c>
      <c r="B291" s="801"/>
      <c r="C291" s="916" t="s">
        <v>484</v>
      </c>
      <c r="D291" s="917"/>
      <c r="E291" s="917"/>
      <c r="F291" s="918"/>
    </row>
    <row r="292" spans="1:6" ht="12.75">
      <c r="A292" s="801" t="s">
        <v>251</v>
      </c>
      <c r="B292" s="801"/>
      <c r="C292" s="916" t="s">
        <v>527</v>
      </c>
      <c r="D292" s="917"/>
      <c r="E292" s="917"/>
      <c r="F292" s="918"/>
    </row>
    <row r="293" spans="1:6" ht="12.75">
      <c r="A293" s="801" t="s">
        <v>240</v>
      </c>
      <c r="B293" s="801"/>
      <c r="C293" s="916" t="s">
        <v>534</v>
      </c>
      <c r="D293" s="917"/>
      <c r="E293" s="917"/>
      <c r="F293" s="918"/>
    </row>
    <row r="294" spans="1:6" ht="12.75">
      <c r="A294" s="801" t="s">
        <v>241</v>
      </c>
      <c r="B294" s="801"/>
      <c r="C294" s="916" t="s">
        <v>535</v>
      </c>
      <c r="D294" s="917"/>
      <c r="E294" s="917"/>
      <c r="F294" s="918"/>
    </row>
    <row r="295" spans="1:6" ht="12.75">
      <c r="A295" s="801" t="s">
        <v>242</v>
      </c>
      <c r="B295" s="801"/>
      <c r="C295" s="916" t="s">
        <v>536</v>
      </c>
      <c r="D295" s="917"/>
      <c r="E295" s="917"/>
      <c r="F295" s="918"/>
    </row>
    <row r="296" spans="1:6" ht="12.75">
      <c r="A296" s="801" t="s">
        <v>243</v>
      </c>
      <c r="B296" s="801"/>
      <c r="C296" s="916" t="s">
        <v>537</v>
      </c>
      <c r="D296" s="917"/>
      <c r="E296" s="917"/>
      <c r="F296" s="918"/>
    </row>
    <row r="297" spans="1:6" ht="12.75">
      <c r="A297" s="801" t="s">
        <v>443</v>
      </c>
      <c r="B297" s="801"/>
      <c r="C297" s="916" t="s">
        <v>490</v>
      </c>
      <c r="D297" s="917"/>
      <c r="E297" s="917"/>
      <c r="F297" s="918"/>
    </row>
    <row r="298" spans="1:6" ht="12.75">
      <c r="A298" s="801" t="s">
        <v>444</v>
      </c>
      <c r="B298" s="801"/>
      <c r="C298" s="916" t="s">
        <v>503</v>
      </c>
      <c r="D298" s="917"/>
      <c r="E298" s="917"/>
      <c r="F298" s="918"/>
    </row>
    <row r="299" spans="1:6" ht="12.75">
      <c r="A299" s="801" t="s">
        <v>445</v>
      </c>
      <c r="B299" s="801"/>
      <c r="C299" s="919" t="s">
        <v>538</v>
      </c>
      <c r="D299" s="919"/>
      <c r="E299" s="919"/>
      <c r="F299" s="919"/>
    </row>
    <row r="300" spans="1:6" ht="15">
      <c r="A300" s="804" t="s">
        <v>473</v>
      </c>
      <c r="B300" s="804"/>
      <c r="C300" s="804"/>
      <c r="D300" s="804"/>
      <c r="E300" s="804"/>
      <c r="F300" s="804"/>
    </row>
    <row r="301" spans="1:6" ht="12.75">
      <c r="A301" s="801" t="s">
        <v>238</v>
      </c>
      <c r="B301" s="801"/>
      <c r="C301" s="803" t="s">
        <v>563</v>
      </c>
      <c r="D301" s="803"/>
      <c r="E301" s="803"/>
      <c r="F301" s="803"/>
    </row>
    <row r="302" spans="1:6" ht="12.75">
      <c r="A302" s="801" t="s">
        <v>251</v>
      </c>
      <c r="B302" s="801"/>
      <c r="C302" s="803" t="s">
        <v>475</v>
      </c>
      <c r="D302" s="803"/>
      <c r="E302" s="803"/>
      <c r="F302" s="803"/>
    </row>
    <row r="303" spans="1:6" ht="12.75">
      <c r="A303" s="801" t="s">
        <v>240</v>
      </c>
      <c r="B303" s="801"/>
      <c r="C303" s="803" t="s">
        <v>541</v>
      </c>
      <c r="D303" s="803"/>
      <c r="E303" s="803"/>
      <c r="F303" s="803"/>
    </row>
    <row r="304" spans="1:6" ht="12.75">
      <c r="A304" s="801" t="s">
        <v>241</v>
      </c>
      <c r="B304" s="801"/>
      <c r="C304" s="803" t="s">
        <v>542</v>
      </c>
      <c r="D304" s="803"/>
      <c r="E304" s="803"/>
      <c r="F304" s="803"/>
    </row>
    <row r="305" spans="1:6" ht="12.75">
      <c r="A305" s="801" t="s">
        <v>242</v>
      </c>
      <c r="B305" s="801"/>
      <c r="C305" s="803" t="s">
        <v>543</v>
      </c>
      <c r="D305" s="803"/>
      <c r="E305" s="803"/>
      <c r="F305" s="803"/>
    </row>
    <row r="306" spans="1:6" ht="12.75">
      <c r="A306" s="801" t="s">
        <v>243</v>
      </c>
      <c r="B306" s="801"/>
      <c r="C306" s="907" t="s">
        <v>544</v>
      </c>
      <c r="D306" s="803"/>
      <c r="E306" s="803"/>
      <c r="F306" s="803"/>
    </row>
    <row r="307" spans="1:6" ht="12.75">
      <c r="A307" s="801" t="s">
        <v>443</v>
      </c>
      <c r="B307" s="801"/>
      <c r="C307" s="803" t="s">
        <v>545</v>
      </c>
      <c r="D307" s="803"/>
      <c r="E307" s="803"/>
      <c r="F307" s="803"/>
    </row>
    <row r="308" spans="1:6" ht="12.75">
      <c r="A308" s="801" t="s">
        <v>444</v>
      </c>
      <c r="B308" s="801"/>
      <c r="C308" s="803" t="s">
        <v>503</v>
      </c>
      <c r="D308" s="803"/>
      <c r="E308" s="803"/>
      <c r="F308" s="803"/>
    </row>
    <row r="309" spans="1:6" ht="12.75">
      <c r="A309" s="801" t="s">
        <v>445</v>
      </c>
      <c r="B309" s="801"/>
      <c r="C309" s="803" t="s">
        <v>546</v>
      </c>
      <c r="D309" s="803"/>
      <c r="E309" s="803"/>
      <c r="F309" s="803"/>
    </row>
    <row r="310" spans="1:6" ht="15">
      <c r="A310" s="923"/>
      <c r="B310" s="924"/>
      <c r="C310" s="924"/>
      <c r="D310" s="924"/>
      <c r="E310" s="924"/>
      <c r="F310" s="925"/>
    </row>
    <row r="311" spans="1:6" ht="12.75">
      <c r="A311" s="873" t="s">
        <v>238</v>
      </c>
      <c r="B311" s="875"/>
      <c r="C311" s="926" t="s">
        <v>484</v>
      </c>
      <c r="D311" s="927"/>
      <c r="E311" s="927"/>
      <c r="F311" s="928"/>
    </row>
    <row r="312" spans="1:6" ht="12.75">
      <c r="A312" s="873" t="s">
        <v>251</v>
      </c>
      <c r="B312" s="875"/>
      <c r="C312" s="926" t="s">
        <v>475</v>
      </c>
      <c r="D312" s="927"/>
      <c r="E312" s="927"/>
      <c r="F312" s="928"/>
    </row>
    <row r="313" spans="1:6" ht="12.75">
      <c r="A313" s="873" t="s">
        <v>240</v>
      </c>
      <c r="B313" s="875"/>
      <c r="C313" s="926" t="s">
        <v>547</v>
      </c>
      <c r="D313" s="927"/>
      <c r="E313" s="927"/>
      <c r="F313" s="928"/>
    </row>
    <row r="314" spans="1:6" ht="12.75">
      <c r="A314" s="873" t="s">
        <v>241</v>
      </c>
      <c r="B314" s="875"/>
      <c r="C314" s="926" t="s">
        <v>548</v>
      </c>
      <c r="D314" s="927"/>
      <c r="E314" s="927"/>
      <c r="F314" s="928"/>
    </row>
    <row r="315" spans="1:6" ht="12.75">
      <c r="A315" s="873" t="s">
        <v>242</v>
      </c>
      <c r="B315" s="875"/>
      <c r="C315" s="926" t="s">
        <v>549</v>
      </c>
      <c r="D315" s="927"/>
      <c r="E315" s="927"/>
      <c r="F315" s="928"/>
    </row>
    <row r="316" spans="1:6" ht="12.75">
      <c r="A316" s="873" t="s">
        <v>243</v>
      </c>
      <c r="B316" s="875"/>
      <c r="C316" s="929" t="s">
        <v>550</v>
      </c>
      <c r="D316" s="927"/>
      <c r="E316" s="927"/>
      <c r="F316" s="928"/>
    </row>
    <row r="317" spans="1:6" ht="12.75">
      <c r="A317" s="873" t="s">
        <v>443</v>
      </c>
      <c r="B317" s="875"/>
      <c r="C317" s="803" t="s">
        <v>545</v>
      </c>
      <c r="D317" s="803"/>
      <c r="E317" s="803"/>
      <c r="F317" s="803"/>
    </row>
    <row r="318" spans="1:6" ht="12.75">
      <c r="A318" s="873" t="s">
        <v>444</v>
      </c>
      <c r="B318" s="875"/>
      <c r="C318" s="926" t="s">
        <v>551</v>
      </c>
      <c r="D318" s="927"/>
      <c r="E318" s="927"/>
      <c r="F318" s="928"/>
    </row>
    <row r="319" spans="1:6" ht="12.75">
      <c r="A319" s="873" t="s">
        <v>445</v>
      </c>
      <c r="B319" s="875"/>
      <c r="C319" s="926" t="s">
        <v>552</v>
      </c>
      <c r="D319" s="927"/>
      <c r="E319" s="927"/>
      <c r="F319" s="928"/>
    </row>
    <row r="320" spans="1:6" ht="15">
      <c r="A320" s="930"/>
      <c r="B320" s="930"/>
      <c r="C320" s="930"/>
      <c r="D320" s="930"/>
      <c r="E320" s="930"/>
      <c r="F320" s="930"/>
    </row>
    <row r="321" spans="1:6" ht="12.75">
      <c r="A321" s="801" t="s">
        <v>238</v>
      </c>
      <c r="B321" s="801"/>
      <c r="C321" s="803" t="s">
        <v>484</v>
      </c>
      <c r="D321" s="803"/>
      <c r="E321" s="803"/>
      <c r="F321" s="803"/>
    </row>
    <row r="322" spans="1:6" ht="12.75">
      <c r="A322" s="801" t="s">
        <v>251</v>
      </c>
      <c r="B322" s="801"/>
      <c r="C322" s="803" t="s">
        <v>475</v>
      </c>
      <c r="D322" s="803"/>
      <c r="E322" s="803"/>
      <c r="F322" s="803"/>
    </row>
    <row r="323" spans="1:6" ht="12.75">
      <c r="A323" s="801" t="s">
        <v>240</v>
      </c>
      <c r="B323" s="801"/>
      <c r="C323" s="803" t="s">
        <v>553</v>
      </c>
      <c r="D323" s="803"/>
      <c r="E323" s="803"/>
      <c r="F323" s="803"/>
    </row>
    <row r="324" spans="1:6" ht="12.75">
      <c r="A324" s="801" t="s">
        <v>241</v>
      </c>
      <c r="B324" s="801"/>
      <c r="C324" s="803" t="s">
        <v>554</v>
      </c>
      <c r="D324" s="803"/>
      <c r="E324" s="803"/>
      <c r="F324" s="803"/>
    </row>
    <row r="325" spans="1:6" ht="12.75">
      <c r="A325" s="801" t="s">
        <v>242</v>
      </c>
      <c r="B325" s="801"/>
      <c r="C325" s="803" t="s">
        <v>555</v>
      </c>
      <c r="D325" s="803"/>
      <c r="E325" s="803"/>
      <c r="F325" s="803"/>
    </row>
    <row r="326" spans="1:6" ht="12.75">
      <c r="A326" s="801" t="s">
        <v>243</v>
      </c>
      <c r="B326" s="801"/>
      <c r="C326" s="907" t="s">
        <v>556</v>
      </c>
      <c r="D326" s="803"/>
      <c r="E326" s="803"/>
      <c r="F326" s="803"/>
    </row>
    <row r="327" spans="1:6" ht="12.75">
      <c r="A327" s="801" t="s">
        <v>443</v>
      </c>
      <c r="B327" s="801"/>
      <c r="C327" s="803" t="s">
        <v>545</v>
      </c>
      <c r="D327" s="803"/>
      <c r="E327" s="803"/>
      <c r="F327" s="803"/>
    </row>
    <row r="328" spans="1:6" ht="12.75">
      <c r="A328" s="801" t="s">
        <v>444</v>
      </c>
      <c r="B328" s="801"/>
      <c r="C328" s="803" t="s">
        <v>532</v>
      </c>
      <c r="D328" s="803"/>
      <c r="E328" s="803"/>
      <c r="F328" s="803"/>
    </row>
    <row r="329" spans="1:6" ht="12.75">
      <c r="A329" s="801" t="s">
        <v>445</v>
      </c>
      <c r="B329" s="801"/>
      <c r="C329" s="803" t="s">
        <v>557</v>
      </c>
      <c r="D329" s="803"/>
      <c r="E329" s="803"/>
      <c r="F329" s="803"/>
    </row>
    <row r="330" spans="1:6" ht="15">
      <c r="A330" s="930"/>
      <c r="B330" s="930"/>
      <c r="C330" s="930"/>
      <c r="D330" s="930"/>
      <c r="E330" s="930"/>
      <c r="F330" s="930"/>
    </row>
    <row r="331" spans="1:6" ht="12.75">
      <c r="A331" s="801" t="s">
        <v>238</v>
      </c>
      <c r="B331" s="801"/>
      <c r="C331" s="803" t="s">
        <v>484</v>
      </c>
      <c r="D331" s="803"/>
      <c r="E331" s="803"/>
      <c r="F331" s="803"/>
    </row>
    <row r="332" spans="1:6" ht="12.75">
      <c r="A332" s="801" t="s">
        <v>251</v>
      </c>
      <c r="B332" s="801"/>
      <c r="C332" s="803" t="s">
        <v>475</v>
      </c>
      <c r="D332" s="803"/>
      <c r="E332" s="803"/>
      <c r="F332" s="803"/>
    </row>
    <row r="333" spans="1:6" ht="12.75">
      <c r="A333" s="801" t="s">
        <v>240</v>
      </c>
      <c r="B333" s="801"/>
      <c r="C333" s="803" t="s">
        <v>558</v>
      </c>
      <c r="D333" s="803"/>
      <c r="E333" s="803"/>
      <c r="F333" s="803"/>
    </row>
    <row r="334" spans="1:6" ht="12.75">
      <c r="A334" s="801" t="s">
        <v>241</v>
      </c>
      <c r="B334" s="801"/>
      <c r="C334" s="803" t="s">
        <v>542</v>
      </c>
      <c r="D334" s="803"/>
      <c r="E334" s="803"/>
      <c r="F334" s="803"/>
    </row>
    <row r="335" spans="1:6" ht="12.75">
      <c r="A335" s="801" t="s">
        <v>242</v>
      </c>
      <c r="B335" s="801"/>
      <c r="C335" s="803" t="s">
        <v>559</v>
      </c>
      <c r="D335" s="803"/>
      <c r="E335" s="803"/>
      <c r="F335" s="803"/>
    </row>
    <row r="336" spans="1:6" ht="12.75">
      <c r="A336" s="801" t="s">
        <v>243</v>
      </c>
      <c r="B336" s="801"/>
      <c r="C336" s="907" t="s">
        <v>560</v>
      </c>
      <c r="D336" s="803"/>
      <c r="E336" s="803"/>
      <c r="F336" s="803"/>
    </row>
    <row r="337" spans="1:6" ht="12.75">
      <c r="A337" s="801" t="s">
        <v>443</v>
      </c>
      <c r="B337" s="801"/>
      <c r="C337" s="803" t="s">
        <v>545</v>
      </c>
      <c r="D337" s="803"/>
      <c r="E337" s="803"/>
      <c r="F337" s="803"/>
    </row>
    <row r="338" spans="1:6" ht="12.75">
      <c r="A338" s="801" t="s">
        <v>444</v>
      </c>
      <c r="B338" s="801"/>
      <c r="C338" s="803" t="s">
        <v>503</v>
      </c>
      <c r="D338" s="803"/>
      <c r="E338" s="803"/>
      <c r="F338" s="803"/>
    </row>
    <row r="339" spans="1:6" ht="12.75">
      <c r="A339" s="801" t="s">
        <v>445</v>
      </c>
      <c r="B339" s="801"/>
      <c r="C339" s="803" t="s">
        <v>561</v>
      </c>
      <c r="D339" s="803"/>
      <c r="E339" s="803"/>
      <c r="F339" s="803"/>
    </row>
    <row r="340" spans="1:6" ht="15">
      <c r="A340" s="822" t="s">
        <v>61</v>
      </c>
      <c r="B340" s="822"/>
      <c r="C340" s="822"/>
      <c r="D340" s="822"/>
      <c r="E340" s="822"/>
      <c r="F340" s="822"/>
    </row>
    <row r="341" spans="1:6" ht="15">
      <c r="A341" s="804" t="s">
        <v>467</v>
      </c>
      <c r="B341" s="804"/>
      <c r="C341" s="804"/>
      <c r="D341" s="804"/>
      <c r="E341" s="804"/>
      <c r="F341" s="804"/>
    </row>
    <row r="342" spans="1:6" ht="15">
      <c r="A342" s="870" t="s">
        <v>483</v>
      </c>
      <c r="B342" s="871"/>
      <c r="C342" s="871"/>
      <c r="D342" s="871"/>
      <c r="E342" s="871"/>
      <c r="F342" s="872"/>
    </row>
    <row r="343" spans="1:6" ht="15">
      <c r="A343" s="804" t="s">
        <v>458</v>
      </c>
      <c r="B343" s="804"/>
      <c r="C343" s="804"/>
      <c r="D343" s="804"/>
      <c r="E343" s="804"/>
      <c r="F343" s="804"/>
    </row>
    <row r="344" spans="1:6" ht="12.75">
      <c r="A344" s="873" t="s">
        <v>523</v>
      </c>
      <c r="B344" s="874"/>
      <c r="C344" s="874"/>
      <c r="D344" s="874"/>
      <c r="E344" s="874"/>
      <c r="F344" s="875"/>
    </row>
    <row r="345" spans="1:6" ht="15">
      <c r="A345" s="804" t="s">
        <v>467</v>
      </c>
      <c r="B345" s="804"/>
      <c r="C345" s="804"/>
      <c r="D345" s="804"/>
      <c r="E345" s="804"/>
      <c r="F345" s="804"/>
    </row>
    <row r="346" spans="1:6" ht="15">
      <c r="A346" s="870" t="s">
        <v>483</v>
      </c>
      <c r="B346" s="871"/>
      <c r="C346" s="871"/>
      <c r="D346" s="871"/>
      <c r="E346" s="871"/>
      <c r="F346" s="872"/>
    </row>
    <row r="347" spans="1:6" ht="15">
      <c r="A347" s="804" t="s">
        <v>473</v>
      </c>
      <c r="B347" s="804"/>
      <c r="C347" s="804"/>
      <c r="D347" s="804"/>
      <c r="E347" s="804"/>
      <c r="F347" s="804"/>
    </row>
    <row r="348" spans="1:6" ht="15">
      <c r="A348" s="870" t="s">
        <v>483</v>
      </c>
      <c r="B348" s="871"/>
      <c r="C348" s="871"/>
      <c r="D348" s="871"/>
      <c r="E348" s="871"/>
      <c r="F348" s="872"/>
    </row>
    <row r="349" spans="1:6" ht="12.75" customHeight="1">
      <c r="A349" s="825" t="s">
        <v>448</v>
      </c>
      <c r="B349" s="826"/>
      <c r="C349" s="826"/>
      <c r="D349" s="826"/>
      <c r="E349" s="826"/>
      <c r="F349" s="827"/>
    </row>
    <row r="352" spans="1:6" ht="12.75">
      <c r="A352" s="467" t="s">
        <v>565</v>
      </c>
      <c r="B352" s="254"/>
      <c r="C352" s="254"/>
      <c r="D352" s="254"/>
      <c r="E352" s="254"/>
      <c r="F352" s="254"/>
    </row>
    <row r="353" spans="1:6" ht="25.5">
      <c r="A353" s="254" t="s">
        <v>201</v>
      </c>
      <c r="B353" s="254"/>
      <c r="C353" s="254"/>
      <c r="D353" s="254"/>
      <c r="E353" s="254"/>
      <c r="F353" s="254"/>
    </row>
  </sheetData>
  <sheetProtection/>
  <mergeCells count="556">
    <mergeCell ref="A338:B338"/>
    <mergeCell ref="C338:F338"/>
    <mergeCell ref="A339:B339"/>
    <mergeCell ref="C339:F339"/>
    <mergeCell ref="A347:F347"/>
    <mergeCell ref="A348:F348"/>
    <mergeCell ref="A346:F346"/>
    <mergeCell ref="A340:F340"/>
    <mergeCell ref="A335:B335"/>
    <mergeCell ref="C335:F335"/>
    <mergeCell ref="A336:B336"/>
    <mergeCell ref="C336:F336"/>
    <mergeCell ref="A337:B337"/>
    <mergeCell ref="C337:F337"/>
    <mergeCell ref="A332:B332"/>
    <mergeCell ref="C332:F332"/>
    <mergeCell ref="A333:B333"/>
    <mergeCell ref="C333:F333"/>
    <mergeCell ref="A334:B334"/>
    <mergeCell ref="C334:F334"/>
    <mergeCell ref="A328:B328"/>
    <mergeCell ref="C328:F328"/>
    <mergeCell ref="A329:B329"/>
    <mergeCell ref="C329:F329"/>
    <mergeCell ref="A330:F330"/>
    <mergeCell ref="A331:B331"/>
    <mergeCell ref="C331:F331"/>
    <mergeCell ref="A325:B325"/>
    <mergeCell ref="C325:F325"/>
    <mergeCell ref="A326:B326"/>
    <mergeCell ref="C326:F326"/>
    <mergeCell ref="A327:B327"/>
    <mergeCell ref="C327:F327"/>
    <mergeCell ref="A322:B322"/>
    <mergeCell ref="C322:F322"/>
    <mergeCell ref="A323:B323"/>
    <mergeCell ref="C323:F323"/>
    <mergeCell ref="A324:B324"/>
    <mergeCell ref="C324:F324"/>
    <mergeCell ref="A318:B318"/>
    <mergeCell ref="C318:F318"/>
    <mergeCell ref="A319:B319"/>
    <mergeCell ref="C319:F319"/>
    <mergeCell ref="A320:F320"/>
    <mergeCell ref="A321:B321"/>
    <mergeCell ref="C321:F321"/>
    <mergeCell ref="A315:B315"/>
    <mergeCell ref="C315:F315"/>
    <mergeCell ref="A316:B316"/>
    <mergeCell ref="C316:F316"/>
    <mergeCell ref="A317:B317"/>
    <mergeCell ref="C317:F317"/>
    <mergeCell ref="A312:B312"/>
    <mergeCell ref="C312:F312"/>
    <mergeCell ref="A313:B313"/>
    <mergeCell ref="C313:F313"/>
    <mergeCell ref="A314:B314"/>
    <mergeCell ref="C314:F314"/>
    <mergeCell ref="A308:B308"/>
    <mergeCell ref="C308:F308"/>
    <mergeCell ref="A309:B309"/>
    <mergeCell ref="C309:F309"/>
    <mergeCell ref="A310:F310"/>
    <mergeCell ref="A311:B311"/>
    <mergeCell ref="C311:F311"/>
    <mergeCell ref="A305:B305"/>
    <mergeCell ref="C305:F305"/>
    <mergeCell ref="A306:B306"/>
    <mergeCell ref="C306:F306"/>
    <mergeCell ref="A307:B307"/>
    <mergeCell ref="C307:F307"/>
    <mergeCell ref="A302:B302"/>
    <mergeCell ref="C302:F302"/>
    <mergeCell ref="A303:B303"/>
    <mergeCell ref="C303:F303"/>
    <mergeCell ref="A304:B304"/>
    <mergeCell ref="C304:F304"/>
    <mergeCell ref="A227:B227"/>
    <mergeCell ref="C227:F227"/>
    <mergeCell ref="A228:B228"/>
    <mergeCell ref="C228:F228"/>
    <mergeCell ref="A300:F300"/>
    <mergeCell ref="A301:B301"/>
    <mergeCell ref="C301:F301"/>
    <mergeCell ref="A297:B297"/>
    <mergeCell ref="C297:F297"/>
    <mergeCell ref="A298:B298"/>
    <mergeCell ref="A224:B224"/>
    <mergeCell ref="C224:F224"/>
    <mergeCell ref="A225:B225"/>
    <mergeCell ref="C225:F225"/>
    <mergeCell ref="A226:B226"/>
    <mergeCell ref="C226:F226"/>
    <mergeCell ref="A221:B221"/>
    <mergeCell ref="C221:F221"/>
    <mergeCell ref="A222:B222"/>
    <mergeCell ref="C222:F222"/>
    <mergeCell ref="A223:B223"/>
    <mergeCell ref="C223:F223"/>
    <mergeCell ref="A173:B173"/>
    <mergeCell ref="C173:F173"/>
    <mergeCell ref="A174:B174"/>
    <mergeCell ref="C174:F174"/>
    <mergeCell ref="A185:F185"/>
    <mergeCell ref="A186:F186"/>
    <mergeCell ref="A183:F183"/>
    <mergeCell ref="A184:F184"/>
    <mergeCell ref="A176:F176"/>
    <mergeCell ref="A170:B170"/>
    <mergeCell ref="C170:F170"/>
    <mergeCell ref="A171:B171"/>
    <mergeCell ref="C171:F171"/>
    <mergeCell ref="A172:B172"/>
    <mergeCell ref="C172:F172"/>
    <mergeCell ref="A129:B129"/>
    <mergeCell ref="C129:F129"/>
    <mergeCell ref="A164:F164"/>
    <mergeCell ref="A165:B165"/>
    <mergeCell ref="C165:F165"/>
    <mergeCell ref="A166:B166"/>
    <mergeCell ref="C166:F166"/>
    <mergeCell ref="A163:B163"/>
    <mergeCell ref="C163:F163"/>
    <mergeCell ref="A160:B160"/>
    <mergeCell ref="A126:B126"/>
    <mergeCell ref="C126:F126"/>
    <mergeCell ref="A127:B127"/>
    <mergeCell ref="C127:F127"/>
    <mergeCell ref="A128:B128"/>
    <mergeCell ref="C128:F128"/>
    <mergeCell ref="A123:B123"/>
    <mergeCell ref="C123:F123"/>
    <mergeCell ref="A124:B124"/>
    <mergeCell ref="C124:F124"/>
    <mergeCell ref="A125:B125"/>
    <mergeCell ref="C125:F125"/>
    <mergeCell ref="C298:F298"/>
    <mergeCell ref="A299:B299"/>
    <mergeCell ref="C299:F299"/>
    <mergeCell ref="A294:B294"/>
    <mergeCell ref="C294:F294"/>
    <mergeCell ref="A295:B295"/>
    <mergeCell ref="C295:F295"/>
    <mergeCell ref="A296:B296"/>
    <mergeCell ref="C296:F296"/>
    <mergeCell ref="A290:F290"/>
    <mergeCell ref="A291:B291"/>
    <mergeCell ref="C291:F291"/>
    <mergeCell ref="A292:B292"/>
    <mergeCell ref="C292:F292"/>
    <mergeCell ref="A293:B293"/>
    <mergeCell ref="C293:F293"/>
    <mergeCell ref="A287:B287"/>
    <mergeCell ref="C287:F287"/>
    <mergeCell ref="A288:B288"/>
    <mergeCell ref="C288:F288"/>
    <mergeCell ref="A289:B289"/>
    <mergeCell ref="C289:F289"/>
    <mergeCell ref="A284:B284"/>
    <mergeCell ref="C284:F284"/>
    <mergeCell ref="A285:B285"/>
    <mergeCell ref="C285:F285"/>
    <mergeCell ref="A286:B286"/>
    <mergeCell ref="C286:F286"/>
    <mergeCell ref="A218:B218"/>
    <mergeCell ref="C218:F218"/>
    <mergeCell ref="A280:F280"/>
    <mergeCell ref="A281:B281"/>
    <mergeCell ref="C281:F281"/>
    <mergeCell ref="A282:B282"/>
    <mergeCell ref="C282:F282"/>
    <mergeCell ref="A219:F219"/>
    <mergeCell ref="A220:B220"/>
    <mergeCell ref="C220:F220"/>
    <mergeCell ref="A215:B215"/>
    <mergeCell ref="C215:F215"/>
    <mergeCell ref="A216:B216"/>
    <mergeCell ref="C216:F216"/>
    <mergeCell ref="A217:B217"/>
    <mergeCell ref="C217:F217"/>
    <mergeCell ref="C211:F211"/>
    <mergeCell ref="A212:B212"/>
    <mergeCell ref="C212:F212"/>
    <mergeCell ref="A213:B213"/>
    <mergeCell ref="C213:F213"/>
    <mergeCell ref="A214:B214"/>
    <mergeCell ref="C214:F214"/>
    <mergeCell ref="A209:F209"/>
    <mergeCell ref="A210:B210"/>
    <mergeCell ref="C210:F210"/>
    <mergeCell ref="A167:B167"/>
    <mergeCell ref="C167:F167"/>
    <mergeCell ref="A168:B168"/>
    <mergeCell ref="C168:F168"/>
    <mergeCell ref="A207:B207"/>
    <mergeCell ref="C207:F207"/>
    <mergeCell ref="A208:B208"/>
    <mergeCell ref="C160:F160"/>
    <mergeCell ref="A161:B161"/>
    <mergeCell ref="C161:F161"/>
    <mergeCell ref="A162:B162"/>
    <mergeCell ref="C162:F162"/>
    <mergeCell ref="A157:B157"/>
    <mergeCell ref="C157:F157"/>
    <mergeCell ref="A158:B158"/>
    <mergeCell ref="C158:F158"/>
    <mergeCell ref="A159:B159"/>
    <mergeCell ref="C159:F159"/>
    <mergeCell ref="A343:F343"/>
    <mergeCell ref="A51:F51"/>
    <mergeCell ref="A52:A57"/>
    <mergeCell ref="B52:B57"/>
    <mergeCell ref="E52:E57"/>
    <mergeCell ref="F52:F57"/>
    <mergeCell ref="A58:A63"/>
    <mergeCell ref="B58:B63"/>
    <mergeCell ref="E58:E59"/>
    <mergeCell ref="F58:F59"/>
    <mergeCell ref="A278:B278"/>
    <mergeCell ref="C278:F278"/>
    <mergeCell ref="A279:B279"/>
    <mergeCell ref="C279:F279"/>
    <mergeCell ref="A250:F250"/>
    <mergeCell ref="A260:F260"/>
    <mergeCell ref="A275:B275"/>
    <mergeCell ref="C275:F275"/>
    <mergeCell ref="A276:B276"/>
    <mergeCell ref="C276:F276"/>
    <mergeCell ref="A277:B277"/>
    <mergeCell ref="C277:F277"/>
    <mergeCell ref="A272:B272"/>
    <mergeCell ref="C272:F272"/>
    <mergeCell ref="A273:B273"/>
    <mergeCell ref="C273:F273"/>
    <mergeCell ref="A274:B274"/>
    <mergeCell ref="C274:F274"/>
    <mergeCell ref="C208:F208"/>
    <mergeCell ref="A270:F270"/>
    <mergeCell ref="A271:B271"/>
    <mergeCell ref="C271:F271"/>
    <mergeCell ref="A240:F240"/>
    <mergeCell ref="A230:F230"/>
    <mergeCell ref="A211:B211"/>
    <mergeCell ref="A267:B267"/>
    <mergeCell ref="C267:F267"/>
    <mergeCell ref="A268:B268"/>
    <mergeCell ref="A204:B204"/>
    <mergeCell ref="C204:F204"/>
    <mergeCell ref="A205:B205"/>
    <mergeCell ref="C205:F205"/>
    <mergeCell ref="A206:B206"/>
    <mergeCell ref="C206:F206"/>
    <mergeCell ref="C268:F268"/>
    <mergeCell ref="A269:B269"/>
    <mergeCell ref="C269:F269"/>
    <mergeCell ref="A264:B264"/>
    <mergeCell ref="C264:F264"/>
    <mergeCell ref="A265:B265"/>
    <mergeCell ref="C265:F265"/>
    <mergeCell ref="A266:B266"/>
    <mergeCell ref="C266:F266"/>
    <mergeCell ref="A261:B261"/>
    <mergeCell ref="C261:F261"/>
    <mergeCell ref="A262:B262"/>
    <mergeCell ref="C262:F262"/>
    <mergeCell ref="A263:B263"/>
    <mergeCell ref="C263:F263"/>
    <mergeCell ref="A258:B258"/>
    <mergeCell ref="C258:F258"/>
    <mergeCell ref="A259:B259"/>
    <mergeCell ref="C259:F259"/>
    <mergeCell ref="E60:E61"/>
    <mergeCell ref="F60:F61"/>
    <mergeCell ref="E62:E63"/>
    <mergeCell ref="F62:F63"/>
    <mergeCell ref="A65:A67"/>
    <mergeCell ref="B65:B67"/>
    <mergeCell ref="A255:B255"/>
    <mergeCell ref="C255:F255"/>
    <mergeCell ref="A256:B256"/>
    <mergeCell ref="C256:F256"/>
    <mergeCell ref="A257:B257"/>
    <mergeCell ref="C257:F257"/>
    <mergeCell ref="A252:B252"/>
    <mergeCell ref="C252:F252"/>
    <mergeCell ref="A253:B253"/>
    <mergeCell ref="C253:F253"/>
    <mergeCell ref="A254:B254"/>
    <mergeCell ref="C254:F254"/>
    <mergeCell ref="A249:B249"/>
    <mergeCell ref="C249:F249"/>
    <mergeCell ref="A251:B251"/>
    <mergeCell ref="C251:F251"/>
    <mergeCell ref="C65:C67"/>
    <mergeCell ref="D65:D67"/>
    <mergeCell ref="A110:F110"/>
    <mergeCell ref="A111:B111"/>
    <mergeCell ref="C111:F111"/>
    <mergeCell ref="A112:B112"/>
    <mergeCell ref="A246:B246"/>
    <mergeCell ref="C246:F246"/>
    <mergeCell ref="A247:B247"/>
    <mergeCell ref="C247:F247"/>
    <mergeCell ref="A248:B248"/>
    <mergeCell ref="C248:F248"/>
    <mergeCell ref="A243:B243"/>
    <mergeCell ref="C243:F243"/>
    <mergeCell ref="A244:B244"/>
    <mergeCell ref="C244:F244"/>
    <mergeCell ref="A245:B245"/>
    <mergeCell ref="C245:F245"/>
    <mergeCell ref="A241:B241"/>
    <mergeCell ref="C241:F241"/>
    <mergeCell ref="A242:B242"/>
    <mergeCell ref="C242:F242"/>
    <mergeCell ref="C112:F112"/>
    <mergeCell ref="A113:B113"/>
    <mergeCell ref="C113:F113"/>
    <mergeCell ref="A114:B114"/>
    <mergeCell ref="C114:F114"/>
    <mergeCell ref="A115:B115"/>
    <mergeCell ref="A237:B237"/>
    <mergeCell ref="C237:F237"/>
    <mergeCell ref="A238:B238"/>
    <mergeCell ref="C238:F238"/>
    <mergeCell ref="A239:B239"/>
    <mergeCell ref="C239:F239"/>
    <mergeCell ref="A234:B234"/>
    <mergeCell ref="C234:F234"/>
    <mergeCell ref="A235:B235"/>
    <mergeCell ref="C235:F235"/>
    <mergeCell ref="A236:B236"/>
    <mergeCell ref="C236:F236"/>
    <mergeCell ref="A231:B231"/>
    <mergeCell ref="C231:F231"/>
    <mergeCell ref="A232:B232"/>
    <mergeCell ref="C232:F232"/>
    <mergeCell ref="A233:B233"/>
    <mergeCell ref="C233:F233"/>
    <mergeCell ref="A196:B196"/>
    <mergeCell ref="C196:F196"/>
    <mergeCell ref="A197:B197"/>
    <mergeCell ref="C197:F197"/>
    <mergeCell ref="A198:B198"/>
    <mergeCell ref="C198:F198"/>
    <mergeCell ref="A193:B193"/>
    <mergeCell ref="C193:F193"/>
    <mergeCell ref="A194:B194"/>
    <mergeCell ref="C194:F194"/>
    <mergeCell ref="A195:B195"/>
    <mergeCell ref="C195:F195"/>
    <mergeCell ref="A191:B191"/>
    <mergeCell ref="C191:F191"/>
    <mergeCell ref="A177:F177"/>
    <mergeCell ref="A178:F178"/>
    <mergeCell ref="A179:F179"/>
    <mergeCell ref="A180:F180"/>
    <mergeCell ref="A181:F181"/>
    <mergeCell ref="A139:B139"/>
    <mergeCell ref="C139:F139"/>
    <mergeCell ref="A140:B140"/>
    <mergeCell ref="C140:F140"/>
    <mergeCell ref="A141:B141"/>
    <mergeCell ref="C141:F141"/>
    <mergeCell ref="A136:B136"/>
    <mergeCell ref="C136:F136"/>
    <mergeCell ref="A137:B137"/>
    <mergeCell ref="C137:F137"/>
    <mergeCell ref="A138:B138"/>
    <mergeCell ref="C138:F138"/>
    <mergeCell ref="C132:F132"/>
    <mergeCell ref="A133:B133"/>
    <mergeCell ref="C133:F133"/>
    <mergeCell ref="A134:B134"/>
    <mergeCell ref="C134:F134"/>
    <mergeCell ref="A135:B135"/>
    <mergeCell ref="C135:F135"/>
    <mergeCell ref="A97:B97"/>
    <mergeCell ref="C97:F97"/>
    <mergeCell ref="A98:B98"/>
    <mergeCell ref="C98:F98"/>
    <mergeCell ref="A99:B99"/>
    <mergeCell ref="C99:F99"/>
    <mergeCell ref="A94:B94"/>
    <mergeCell ref="C94:F94"/>
    <mergeCell ref="A95:B95"/>
    <mergeCell ref="C95:F95"/>
    <mergeCell ref="A96:B96"/>
    <mergeCell ref="C96:F96"/>
    <mergeCell ref="A90:F90"/>
    <mergeCell ref="A91:B91"/>
    <mergeCell ref="C91:F91"/>
    <mergeCell ref="A92:B92"/>
    <mergeCell ref="C92:F92"/>
    <mergeCell ref="A33:F33"/>
    <mergeCell ref="A34:A39"/>
    <mergeCell ref="B34:B39"/>
    <mergeCell ref="E34:E39"/>
    <mergeCell ref="A68:F68"/>
    <mergeCell ref="F24:F25"/>
    <mergeCell ref="E26:E27"/>
    <mergeCell ref="F26:F27"/>
    <mergeCell ref="A29:A31"/>
    <mergeCell ref="B29:B31"/>
    <mergeCell ref="C29:C31"/>
    <mergeCell ref="D29:D31"/>
    <mergeCell ref="A15:F15"/>
    <mergeCell ref="A16:A21"/>
    <mergeCell ref="B16:B21"/>
    <mergeCell ref="E16:E21"/>
    <mergeCell ref="F16:F21"/>
    <mergeCell ref="A22:A27"/>
    <mergeCell ref="B22:B27"/>
    <mergeCell ref="E22:E23"/>
    <mergeCell ref="F22:F23"/>
    <mergeCell ref="E24:E25"/>
    <mergeCell ref="A349:F349"/>
    <mergeCell ref="A341:F341"/>
    <mergeCell ref="A342:F342"/>
    <mergeCell ref="A344:F344"/>
    <mergeCell ref="A345:F345"/>
    <mergeCell ref="A69:A74"/>
    <mergeCell ref="B69:B74"/>
    <mergeCell ref="E69:E74"/>
    <mergeCell ref="F69:F74"/>
    <mergeCell ref="A75:A80"/>
    <mergeCell ref="B75:B80"/>
    <mergeCell ref="E75:E76"/>
    <mergeCell ref="F75:F76"/>
    <mergeCell ref="E77:E78"/>
    <mergeCell ref="F77:F78"/>
    <mergeCell ref="E79:E80"/>
    <mergeCell ref="F79:F80"/>
    <mergeCell ref="A82:A84"/>
    <mergeCell ref="B82:B84"/>
    <mergeCell ref="A229:F229"/>
    <mergeCell ref="A283:B283"/>
    <mergeCell ref="C283:F283"/>
    <mergeCell ref="C82:C84"/>
    <mergeCell ref="D82:D84"/>
    <mergeCell ref="A120:F120"/>
    <mergeCell ref="A121:B121"/>
    <mergeCell ref="C121:F121"/>
    <mergeCell ref="A122:B122"/>
    <mergeCell ref="C122:F122"/>
    <mergeCell ref="F34:F39"/>
    <mergeCell ref="A40:A45"/>
    <mergeCell ref="B40:B45"/>
    <mergeCell ref="E40:E41"/>
    <mergeCell ref="F40:F41"/>
    <mergeCell ref="E42:E43"/>
    <mergeCell ref="F42:F43"/>
    <mergeCell ref="E44:E45"/>
    <mergeCell ref="F44:F45"/>
    <mergeCell ref="A47:A49"/>
    <mergeCell ref="B47:B49"/>
    <mergeCell ref="C47:C49"/>
    <mergeCell ref="D47:D49"/>
    <mergeCell ref="C50:F50"/>
    <mergeCell ref="C115:F115"/>
    <mergeCell ref="A187:F187"/>
    <mergeCell ref="A188:F188"/>
    <mergeCell ref="A182:F182"/>
    <mergeCell ref="A192:B192"/>
    <mergeCell ref="C192:F192"/>
    <mergeCell ref="A142:F142"/>
    <mergeCell ref="A143:B143"/>
    <mergeCell ref="C143:F143"/>
    <mergeCell ref="A144:B144"/>
    <mergeCell ref="B32:F32"/>
    <mergeCell ref="A100:F100"/>
    <mergeCell ref="A101:B101"/>
    <mergeCell ref="C101:F101"/>
    <mergeCell ref="A116:B116"/>
    <mergeCell ref="A175:F175"/>
    <mergeCell ref="A102:B102"/>
    <mergeCell ref="C102:F102"/>
    <mergeCell ref="A103:B103"/>
    <mergeCell ref="C103:F103"/>
    <mergeCell ref="C109:F109"/>
    <mergeCell ref="A104:B104"/>
    <mergeCell ref="C104:F104"/>
    <mergeCell ref="A105:B105"/>
    <mergeCell ref="C105:F105"/>
    <mergeCell ref="A106:B106"/>
    <mergeCell ref="C106:F106"/>
    <mergeCell ref="A130:F130"/>
    <mergeCell ref="A131:F131"/>
    <mergeCell ref="A146:B146"/>
    <mergeCell ref="C146:F146"/>
    <mergeCell ref="A132:B132"/>
    <mergeCell ref="A107:B107"/>
    <mergeCell ref="C107:F107"/>
    <mergeCell ref="A108:B108"/>
    <mergeCell ref="C108:F108"/>
    <mergeCell ref="A109:B109"/>
    <mergeCell ref="C119:F119"/>
    <mergeCell ref="A147:B147"/>
    <mergeCell ref="C147:F147"/>
    <mergeCell ref="A148:B148"/>
    <mergeCell ref="C148:F148"/>
    <mergeCell ref="A149:B149"/>
    <mergeCell ref="C149:F149"/>
    <mergeCell ref="C144:F144"/>
    <mergeCell ref="A145:B145"/>
    <mergeCell ref="C145:F145"/>
    <mergeCell ref="A85:E85"/>
    <mergeCell ref="A87:B87"/>
    <mergeCell ref="C87:F87"/>
    <mergeCell ref="A88:F88"/>
    <mergeCell ref="A118:B118"/>
    <mergeCell ref="A150:B150"/>
    <mergeCell ref="C150:F150"/>
    <mergeCell ref="A89:F89"/>
    <mergeCell ref="A93:B93"/>
    <mergeCell ref="C93:F93"/>
    <mergeCell ref="A155:B155"/>
    <mergeCell ref="A152:B152"/>
    <mergeCell ref="C152:F152"/>
    <mergeCell ref="C116:F116"/>
    <mergeCell ref="A117:B117"/>
    <mergeCell ref="C117:F117"/>
    <mergeCell ref="A151:B151"/>
    <mergeCell ref="C151:F151"/>
    <mergeCell ref="C118:F118"/>
    <mergeCell ref="A119:B119"/>
    <mergeCell ref="A156:B156"/>
    <mergeCell ref="C156:F156"/>
    <mergeCell ref="A12:A13"/>
    <mergeCell ref="B12:D12"/>
    <mergeCell ref="E12:E13"/>
    <mergeCell ref="C13:D13"/>
    <mergeCell ref="F12:F13"/>
    <mergeCell ref="A153:F153"/>
    <mergeCell ref="A154:B154"/>
    <mergeCell ref="C154:F154"/>
    <mergeCell ref="A203:B203"/>
    <mergeCell ref="C203:F203"/>
    <mergeCell ref="B3:E3"/>
    <mergeCell ref="B5:E5"/>
    <mergeCell ref="A7:E7"/>
    <mergeCell ref="A9:F9"/>
    <mergeCell ref="A10:F10"/>
    <mergeCell ref="A200:B200"/>
    <mergeCell ref="C200:F200"/>
    <mergeCell ref="C155:F155"/>
    <mergeCell ref="A169:B169"/>
    <mergeCell ref="C169:F169"/>
    <mergeCell ref="A201:B201"/>
    <mergeCell ref="C201:F201"/>
    <mergeCell ref="A202:B202"/>
    <mergeCell ref="C202:F202"/>
    <mergeCell ref="A199:F199"/>
    <mergeCell ref="A189:F189"/>
    <mergeCell ref="A190:B190"/>
    <mergeCell ref="C190:F190"/>
  </mergeCells>
  <printOptions/>
  <pageMargins left="0.75" right="0.75" top="1" bottom="1" header="0.5" footer="0.5"/>
  <pageSetup fitToHeight="3" horizontalDpi="600" verticalDpi="600" orientation="portrait" paperSize="9" scale="56" r:id="rId1"/>
  <rowBreaks count="4" manualBreakCount="4">
    <brk id="43" max="5" man="1"/>
    <brk id="84" max="5" man="1"/>
    <brk id="170" max="5" man="1"/>
    <brk id="259"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Priorytetu</dc:title>
  <dc:subject/>
  <dc:creator>Dorota Domańska</dc:creator>
  <cp:keywords/>
  <dc:description/>
  <cp:lastModifiedBy>Kiszkiel Dorota</cp:lastModifiedBy>
  <cp:lastPrinted>2014-04-10T10:55:04Z</cp:lastPrinted>
  <dcterms:created xsi:type="dcterms:W3CDTF">2007-08-16T09:21:19Z</dcterms:created>
  <dcterms:modified xsi:type="dcterms:W3CDTF">2014-06-26T09:37:52Z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PublishingExpirationDate">
    <vt:lpwstr/>
  </property>
  <property fmtid="{D5CDD505-2E9C-101B-9397-08002B2CF9AE}" pid="4" name="PublishingStartDate">
    <vt:lpwstr/>
  </property>
</Properties>
</file>